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5" yWindow="45" windowWidth="12720" windowHeight="11430" activeTab="4"/>
  </bookViews>
  <sheets>
    <sheet name="январь (20г)" sheetId="11" r:id="rId1"/>
    <sheet name="Февраль (20г)" sheetId="12" r:id="rId2"/>
    <sheet name="Март (20г)" sheetId="13" r:id="rId3"/>
    <sheet name="апрель (20г)" sheetId="14" r:id="rId4"/>
    <sheet name="май (20г)" sheetId="15" r:id="rId5"/>
    <sheet name="Накопительня за 2012 год" sheetId="10" r:id="rId6"/>
  </sheets>
  <definedNames>
    <definedName name="_xlnm.Print_Area" localSheetId="3">'апрель (20г)'!$A$1:$H$24</definedName>
    <definedName name="_xlnm.Print_Area" localSheetId="4">'май (20г)'!$A$1:$H$25</definedName>
    <definedName name="_xlnm.Print_Area" localSheetId="2">'Март (20г)'!$A$1:$H$24</definedName>
    <definedName name="_xlnm.Print_Area" localSheetId="5">'Накопительня за 2012 год'!$A$1:$H$24</definedName>
    <definedName name="_xlnm.Print_Area" localSheetId="1">'Февраль (20г)'!$A$1:$H$24</definedName>
    <definedName name="_xlnm.Print_Area" localSheetId="0">'январь (20г)'!$A$1:$H$24</definedName>
  </definedNames>
  <calcPr calcId="145621" iterate="1"/>
</workbook>
</file>

<file path=xl/calcChain.xml><?xml version="1.0" encoding="utf-8"?>
<calcChain xmlns="http://schemas.openxmlformats.org/spreadsheetml/2006/main">
  <c r="D21" i="15" l="1"/>
  <c r="D25" i="15" l="1"/>
  <c r="G15" i="15" l="1"/>
  <c r="F15" i="15"/>
  <c r="D15" i="15"/>
  <c r="F19" i="15"/>
  <c r="G19" i="15"/>
  <c r="H25" i="15" l="1"/>
  <c r="H24" i="15"/>
  <c r="H23" i="15"/>
  <c r="H22" i="15"/>
  <c r="H21" i="15"/>
  <c r="G20" i="15"/>
  <c r="F20" i="15"/>
  <c r="E20" i="15"/>
  <c r="D20" i="15"/>
  <c r="H20" i="15" s="1"/>
  <c r="H19" i="15"/>
  <c r="H18" i="15"/>
  <c r="H17" i="15"/>
  <c r="H16" i="15"/>
  <c r="H15" i="15"/>
  <c r="G14" i="15"/>
  <c r="F14" i="15"/>
  <c r="E14" i="15"/>
  <c r="D14" i="15"/>
  <c r="H13" i="15"/>
  <c r="H12" i="15"/>
  <c r="H11" i="15"/>
  <c r="H10" i="15"/>
  <c r="H9" i="15"/>
  <c r="G8" i="15"/>
  <c r="F8" i="15"/>
  <c r="E8" i="15"/>
  <c r="E5" i="15" s="1"/>
  <c r="D8" i="15"/>
  <c r="H8" i="15" s="1"/>
  <c r="G6" i="15"/>
  <c r="F6" i="15"/>
  <c r="E6" i="15"/>
  <c r="D6" i="15"/>
  <c r="G5" i="15"/>
  <c r="D5" i="15" l="1"/>
  <c r="F5" i="15"/>
  <c r="H5" i="15" s="1"/>
  <c r="H6" i="15"/>
  <c r="H14" i="15"/>
  <c r="D14" i="14" l="1"/>
  <c r="F14" i="14"/>
  <c r="G14" i="14"/>
  <c r="F18" i="14"/>
  <c r="G18" i="14"/>
  <c r="D20" i="14"/>
  <c r="D24" i="14" l="1"/>
  <c r="H24" i="14"/>
  <c r="H23" i="14"/>
  <c r="H22" i="14"/>
  <c r="H21" i="14"/>
  <c r="H20" i="14"/>
  <c r="G19" i="14"/>
  <c r="F19" i="14"/>
  <c r="E19" i="14"/>
  <c r="D19" i="14"/>
  <c r="H19" i="14" s="1"/>
  <c r="H18" i="14"/>
  <c r="H17" i="14"/>
  <c r="H16" i="14"/>
  <c r="H15" i="14"/>
  <c r="G13" i="14"/>
  <c r="F13" i="14"/>
  <c r="H14" i="14"/>
  <c r="E13" i="14"/>
  <c r="D13" i="14"/>
  <c r="H12" i="14"/>
  <c r="H11" i="14"/>
  <c r="H10" i="14"/>
  <c r="H9" i="14"/>
  <c r="H8" i="14"/>
  <c r="G7" i="14"/>
  <c r="F7" i="14"/>
  <c r="E7" i="14"/>
  <c r="D7" i="14"/>
  <c r="H7" i="14" s="1"/>
  <c r="H13" i="14" l="1"/>
  <c r="D20" i="13"/>
  <c r="D20" i="12"/>
  <c r="D14" i="13" l="1"/>
  <c r="G14" i="13"/>
  <c r="G18" i="13"/>
  <c r="F14" i="13"/>
  <c r="F18" i="13"/>
  <c r="H20" i="13" l="1"/>
  <c r="D24" i="13"/>
  <c r="H24" i="13"/>
  <c r="H23" i="13"/>
  <c r="H22" i="13"/>
  <c r="H21" i="13"/>
  <c r="G19" i="13"/>
  <c r="F19" i="13"/>
  <c r="E19" i="13"/>
  <c r="H18" i="13"/>
  <c r="H17" i="13"/>
  <c r="H16" i="13"/>
  <c r="H15" i="13"/>
  <c r="H14" i="13"/>
  <c r="G13" i="13"/>
  <c r="F13" i="13"/>
  <c r="E13" i="13"/>
  <c r="H12" i="13"/>
  <c r="H11" i="13"/>
  <c r="H10" i="13"/>
  <c r="H9" i="13"/>
  <c r="H8" i="13"/>
  <c r="G7" i="13"/>
  <c r="F7" i="13"/>
  <c r="E7" i="13"/>
  <c r="D7" i="13"/>
  <c r="H7" i="13" l="1"/>
  <c r="D19" i="13"/>
  <c r="H19" i="13" s="1"/>
  <c r="D13" i="13"/>
  <c r="H13" i="13" s="1"/>
  <c r="F14" i="12"/>
  <c r="G14" i="12"/>
  <c r="G18" i="12"/>
  <c r="F18" i="12"/>
  <c r="D14" i="12"/>
  <c r="D24" i="12"/>
  <c r="H24" i="12" l="1"/>
  <c r="H23" i="12"/>
  <c r="H22" i="12"/>
  <c r="H21" i="12"/>
  <c r="H20" i="12"/>
  <c r="G19" i="12"/>
  <c r="F19" i="12"/>
  <c r="E19" i="12"/>
  <c r="D19" i="12"/>
  <c r="H19" i="12" s="1"/>
  <c r="H18" i="12"/>
  <c r="H17" i="12"/>
  <c r="H16" i="12"/>
  <c r="H15" i="12"/>
  <c r="H14" i="12"/>
  <c r="G13" i="12"/>
  <c r="E13" i="12"/>
  <c r="D13" i="12"/>
  <c r="H12" i="12"/>
  <c r="H11" i="12"/>
  <c r="H10" i="12"/>
  <c r="H9" i="12"/>
  <c r="H8" i="12"/>
  <c r="G7" i="12"/>
  <c r="F7" i="12"/>
  <c r="E7" i="12"/>
  <c r="D7" i="12"/>
  <c r="H7" i="12" s="1"/>
  <c r="F13" i="12" l="1"/>
  <c r="H13" i="12" s="1"/>
  <c r="D20" i="11"/>
  <c r="G14" i="11" l="1"/>
  <c r="F14" i="11"/>
  <c r="D14" i="11"/>
  <c r="G18" i="11"/>
  <c r="F18" i="11"/>
  <c r="D24" i="11" l="1"/>
  <c r="E7" i="10" l="1"/>
  <c r="G7" i="10"/>
  <c r="E8" i="10"/>
  <c r="F8" i="10"/>
  <c r="G8" i="10"/>
  <c r="E9" i="10"/>
  <c r="F9" i="10"/>
  <c r="G9" i="10"/>
  <c r="H9" i="10"/>
  <c r="E10" i="10"/>
  <c r="F10" i="10"/>
  <c r="G10" i="10"/>
  <c r="H10" i="10"/>
  <c r="E11" i="10"/>
  <c r="F11" i="10"/>
  <c r="G11" i="10"/>
  <c r="H11" i="10"/>
  <c r="E12" i="10"/>
  <c r="F12" i="10"/>
  <c r="G12" i="10"/>
  <c r="H12" i="10"/>
  <c r="E13" i="10"/>
  <c r="E14" i="10"/>
  <c r="F14" i="10"/>
  <c r="G14" i="10"/>
  <c r="E15" i="10"/>
  <c r="F15" i="10"/>
  <c r="G15" i="10"/>
  <c r="H15" i="10"/>
  <c r="E16" i="10"/>
  <c r="F16" i="10"/>
  <c r="G16" i="10"/>
  <c r="H16" i="10"/>
  <c r="E17" i="10"/>
  <c r="F17" i="10"/>
  <c r="G17" i="10"/>
  <c r="H17" i="10"/>
  <c r="E18" i="10"/>
  <c r="F18" i="10"/>
  <c r="G18" i="10"/>
  <c r="E20" i="10"/>
  <c r="F20" i="10"/>
  <c r="G20" i="10"/>
  <c r="E21" i="10"/>
  <c r="F21" i="10"/>
  <c r="G21" i="10"/>
  <c r="E22" i="10"/>
  <c r="F22" i="10"/>
  <c r="G22" i="10"/>
  <c r="E23" i="10"/>
  <c r="F23" i="10"/>
  <c r="G23" i="10"/>
  <c r="E24" i="10"/>
  <c r="F24" i="10"/>
  <c r="G24" i="10"/>
  <c r="D8" i="10"/>
  <c r="D9" i="10"/>
  <c r="D10" i="10"/>
  <c r="D11" i="10"/>
  <c r="D12" i="10"/>
  <c r="D14" i="10"/>
  <c r="D15" i="10"/>
  <c r="D16" i="10"/>
  <c r="D17" i="10"/>
  <c r="D18" i="10"/>
  <c r="D20" i="10"/>
  <c r="D21" i="10"/>
  <c r="D22" i="10"/>
  <c r="D23" i="10"/>
  <c r="D24" i="10"/>
  <c r="D7" i="10"/>
  <c r="H24" i="11" l="1"/>
  <c r="H24" i="10" s="1"/>
  <c r="H23" i="11"/>
  <c r="H23" i="10" s="1"/>
  <c r="H22" i="11"/>
  <c r="H22" i="10" s="1"/>
  <c r="H21" i="11"/>
  <c r="H21" i="10" s="1"/>
  <c r="H20" i="11"/>
  <c r="H20" i="10" s="1"/>
  <c r="G19" i="11"/>
  <c r="G19" i="10" s="1"/>
  <c r="F19" i="11"/>
  <c r="F19" i="10" s="1"/>
  <c r="E19" i="11"/>
  <c r="E19" i="10" s="1"/>
  <c r="D19" i="11"/>
  <c r="H18" i="11"/>
  <c r="H18" i="10" s="1"/>
  <c r="H17" i="11"/>
  <c r="H16" i="11"/>
  <c r="H15" i="11"/>
  <c r="H14" i="11"/>
  <c r="H14" i="10" s="1"/>
  <c r="G13" i="11"/>
  <c r="G13" i="10" s="1"/>
  <c r="F13" i="11"/>
  <c r="F13" i="10" s="1"/>
  <c r="E13" i="11"/>
  <c r="D13" i="11"/>
  <c r="D13" i="10" s="1"/>
  <c r="H12" i="11"/>
  <c r="H11" i="11"/>
  <c r="H10" i="11"/>
  <c r="H9" i="11"/>
  <c r="H8" i="11"/>
  <c r="H8" i="10" s="1"/>
  <c r="G7" i="11"/>
  <c r="F7" i="11"/>
  <c r="F7" i="10" s="1"/>
  <c r="E7" i="11"/>
  <c r="D7" i="11"/>
  <c r="H19" i="11" l="1"/>
  <c r="H19" i="10" s="1"/>
  <c r="D19" i="10"/>
  <c r="H7" i="11"/>
  <c r="H7" i="10" s="1"/>
  <c r="H13" i="11"/>
  <c r="H13" i="10" s="1"/>
</calcChain>
</file>

<file path=xl/sharedStrings.xml><?xml version="1.0" encoding="utf-8"?>
<sst xmlns="http://schemas.openxmlformats.org/spreadsheetml/2006/main" count="290" uniqueCount="26">
  <si>
    <t>Объемы фактического полезного отпуска электроэнергии по тарифным группам в разрезе территориальных сетевых организаций по уровням напряжения</t>
  </si>
  <si>
    <t>№ п/п</t>
  </si>
  <si>
    <t>Наименование ТСО</t>
  </si>
  <si>
    <t>Показатель</t>
  </si>
  <si>
    <t>ВН</t>
  </si>
  <si>
    <t>СН-1</t>
  </si>
  <si>
    <t>СН-2</t>
  </si>
  <si>
    <t>НН</t>
  </si>
  <si>
    <t>Итого</t>
  </si>
  <si>
    <t>Наименование организации</t>
  </si>
  <si>
    <t>ОАО "Аэропорт Сургут"</t>
  </si>
  <si>
    <t>э/э, кВт.ч.</t>
  </si>
  <si>
    <t>Группы потребителей</t>
  </si>
  <si>
    <t xml:space="preserve">          Прочие потребители</t>
  </si>
  <si>
    <t xml:space="preserve">          Прочие потребители с шин</t>
  </si>
  <si>
    <t xml:space="preserve">          Бюджетные потребители</t>
  </si>
  <si>
    <t xml:space="preserve">          Сельско-хозяйственные товаропроизводители 
          и организации потребкооперациии</t>
  </si>
  <si>
    <t xml:space="preserve">          Население</t>
  </si>
  <si>
    <t>ООО "Сургутские городские электрические сети"</t>
  </si>
  <si>
    <t>ОАО "Тюменьэнерго"</t>
  </si>
  <si>
    <t>Договор от 29.04.2010 №ЭС-11/105</t>
  </si>
  <si>
    <t>Договор от 15.06.2011 №ЭС-11/111</t>
  </si>
  <si>
    <t>-</t>
  </si>
  <si>
    <t xml:space="preserve">Всего </t>
  </si>
  <si>
    <t>в т.ч. население</t>
  </si>
  <si>
    <t>энергия из отчета тюменьэнерго печать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</si>
</sst>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_р_._-;\-* #,##0.00_р_._-;_-* &quot;-&quot;??_р_._-;_-@_-"/>
    <numFmt numFmtId="164" formatCode="_(* #,##0.00_);_(* \(#,##0.00\);_(* &quot;-&quot;??_);_(@_)"/>
    <numFmt numFmtId="165" formatCode="[$-419]mmmm\ yyyy;@"/>
    <numFmt numFmtId="166" formatCode="_(* #,##0.0_);_(* \(#,##0.0\);_(* &quot;-&quot;??_);_(@_)"/>
    <numFmt numFmtId="167" formatCode="_-* #,##0.000_р_._-;\-* #,##0.000_р_._-;_-* &quot;-&quot;???_р_._-;_-@_-"/>
    <numFmt numFmtId="168" formatCode="_-* #,##0_р_._-;\-* #,##0_р_._-;_-* &quot;-&quot;???_р_._-;_-@_-"/>
    <numFmt numFmtId="169" formatCode="_-* #,##0_р_._-;\-* #,##0_р_._-;_-* &quot;-&quot;??_р_._-;_-@_-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22"/>
      <name val="Times New Roman"/>
      <family val="1"/>
      <charset val="204"/>
    </font>
    <font>
      <sz val="13"/>
      <name val="Arial"/>
      <family val="2"/>
      <charset val="204"/>
    </font>
    <font>
      <b/>
      <sz val="13"/>
      <name val="Arial"/>
      <family val="2"/>
      <charset val="204"/>
    </font>
    <font>
      <sz val="8"/>
      <name val="Times New Roman"/>
      <family val="1"/>
      <charset val="204"/>
    </font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120">
    <xf numFmtId="0" fontId="0" fillId="0" borderId="0" xfId="0"/>
    <xf numFmtId="166" fontId="4" fillId="2" borderId="7" xfId="2" applyNumberFormat="1" applyFont="1" applyFill="1" applyBorder="1" applyAlignment="1">
      <alignment horizontal="center" vertical="center" wrapText="1"/>
    </xf>
    <xf numFmtId="166" fontId="5" fillId="2" borderId="7" xfId="2" applyNumberFormat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horizontal="center" vertical="center" wrapText="1"/>
    </xf>
    <xf numFmtId="0" fontId="4" fillId="2" borderId="7" xfId="1" applyFont="1" applyFill="1" applyBorder="1" applyAlignment="1">
      <alignment horizontal="center" vertical="center" wrapText="1"/>
    </xf>
    <xf numFmtId="4" fontId="5" fillId="3" borderId="3" xfId="1" applyNumberFormat="1" applyFont="1" applyFill="1" applyBorder="1" applyAlignment="1">
      <alignment horizontal="left" vertical="center" wrapText="1"/>
    </xf>
    <xf numFmtId="167" fontId="5" fillId="3" borderId="3" xfId="1" applyNumberFormat="1" applyFont="1" applyFill="1" applyBorder="1" applyAlignment="1">
      <alignment horizontal="left" vertical="center" wrapText="1"/>
    </xf>
    <xf numFmtId="167" fontId="5" fillId="3" borderId="4" xfId="1" applyNumberFormat="1" applyFont="1" applyFill="1" applyBorder="1" applyAlignment="1">
      <alignment horizontal="left" vertical="center" wrapText="1"/>
    </xf>
    <xf numFmtId="0" fontId="4" fillId="3" borderId="8" xfId="1" applyFont="1" applyFill="1" applyBorder="1" applyAlignment="1">
      <alignment horizontal="center" vertical="center" wrapText="1"/>
    </xf>
    <xf numFmtId="4" fontId="5" fillId="3" borderId="8" xfId="1" applyNumberFormat="1" applyFont="1" applyFill="1" applyBorder="1" applyAlignment="1">
      <alignment horizontal="left" vertical="center" wrapText="1" indent="2"/>
    </xf>
    <xf numFmtId="168" fontId="4" fillId="3" borderId="8" xfId="2" applyNumberFormat="1" applyFont="1" applyFill="1" applyBorder="1" applyAlignment="1">
      <alignment vertical="center" wrapText="1"/>
    </xf>
    <xf numFmtId="168" fontId="5" fillId="3" borderId="8" xfId="2" applyNumberFormat="1" applyFont="1" applyFill="1" applyBorder="1" applyAlignment="1">
      <alignment vertical="center" wrapText="1"/>
    </xf>
    <xf numFmtId="4" fontId="4" fillId="5" borderId="8" xfId="1" applyNumberFormat="1" applyFont="1" applyFill="1" applyBorder="1" applyAlignment="1">
      <alignment horizontal="left" vertical="center" wrapText="1" indent="2"/>
    </xf>
    <xf numFmtId="167" fontId="4" fillId="5" borderId="8" xfId="2" applyNumberFormat="1" applyFont="1" applyFill="1" applyBorder="1" applyAlignment="1">
      <alignment vertical="center" wrapText="1"/>
    </xf>
    <xf numFmtId="168" fontId="4" fillId="5" borderId="8" xfId="2" applyNumberFormat="1" applyFont="1" applyFill="1" applyBorder="1" applyAlignment="1">
      <alignment vertical="center" wrapText="1"/>
    </xf>
    <xf numFmtId="167" fontId="4" fillId="5" borderId="8" xfId="2" applyNumberFormat="1" applyFont="1" applyFill="1" applyBorder="1" applyAlignment="1">
      <alignment horizontal="left" vertical="center" wrapText="1"/>
    </xf>
    <xf numFmtId="4" fontId="4" fillId="5" borderId="11" xfId="1" applyNumberFormat="1" applyFont="1" applyFill="1" applyBorder="1" applyAlignment="1">
      <alignment horizontal="left" vertical="center" wrapText="1" indent="2"/>
    </xf>
    <xf numFmtId="168" fontId="4" fillId="5" borderId="11" xfId="2" applyNumberFormat="1" applyFont="1" applyFill="1" applyBorder="1" applyAlignment="1">
      <alignment vertical="center" wrapText="1"/>
    </xf>
    <xf numFmtId="0" fontId="2" fillId="6" borderId="0" xfId="1" applyFont="1" applyFill="1" applyAlignment="1">
      <alignment vertical="center" wrapText="1"/>
    </xf>
    <xf numFmtId="0" fontId="6" fillId="6" borderId="0" xfId="1" applyFont="1" applyFill="1" applyAlignment="1">
      <alignment vertical="center" wrapText="1"/>
    </xf>
    <xf numFmtId="0" fontId="4" fillId="3" borderId="12" xfId="1" applyFont="1" applyFill="1" applyBorder="1" applyAlignment="1">
      <alignment horizontal="center" vertical="center" wrapText="1"/>
    </xf>
    <xf numFmtId="4" fontId="5" fillId="3" borderId="12" xfId="1" applyNumberFormat="1" applyFont="1" applyFill="1" applyBorder="1" applyAlignment="1">
      <alignment horizontal="left" vertical="center" wrapText="1" indent="2"/>
    </xf>
    <xf numFmtId="168" fontId="4" fillId="3" borderId="12" xfId="2" applyNumberFormat="1" applyFont="1" applyFill="1" applyBorder="1" applyAlignment="1">
      <alignment vertical="center" wrapText="1"/>
    </xf>
    <xf numFmtId="169" fontId="0" fillId="0" borderId="0" xfId="3" applyNumberFormat="1" applyFont="1"/>
    <xf numFmtId="168" fontId="5" fillId="3" borderId="1" xfId="2" applyNumberFormat="1" applyFont="1" applyFill="1" applyBorder="1" applyAlignment="1">
      <alignment vertical="center" wrapText="1"/>
    </xf>
    <xf numFmtId="168" fontId="5" fillId="3" borderId="10" xfId="2" applyNumberFormat="1" applyFont="1" applyFill="1" applyBorder="1" applyAlignment="1">
      <alignment vertical="center" wrapText="1"/>
    </xf>
    <xf numFmtId="168" fontId="4" fillId="3" borderId="1" xfId="2" applyNumberFormat="1" applyFont="1" applyFill="1" applyBorder="1" applyAlignment="1">
      <alignment vertical="center" wrapText="1"/>
    </xf>
    <xf numFmtId="168" fontId="5" fillId="5" borderId="8" xfId="2" applyNumberFormat="1" applyFont="1" applyFill="1" applyBorder="1" applyAlignment="1">
      <alignment vertical="center" wrapText="1"/>
    </xf>
    <xf numFmtId="168" fontId="5" fillId="5" borderId="10" xfId="2" applyNumberFormat="1" applyFont="1" applyFill="1" applyBorder="1" applyAlignment="1">
      <alignment vertical="center" wrapText="1"/>
    </xf>
    <xf numFmtId="168" fontId="0" fillId="0" borderId="0" xfId="0" applyNumberFormat="1"/>
    <xf numFmtId="168" fontId="2" fillId="6" borderId="0" xfId="1" applyNumberFormat="1" applyFont="1" applyFill="1" applyAlignment="1">
      <alignment vertical="center" wrapText="1"/>
    </xf>
    <xf numFmtId="0" fontId="0" fillId="7" borderId="0" xfId="0" applyFill="1"/>
    <xf numFmtId="169" fontId="8" fillId="6" borderId="0" xfId="3" applyNumberFormat="1" applyFont="1" applyFill="1" applyAlignment="1">
      <alignment vertical="center" wrapText="1"/>
    </xf>
    <xf numFmtId="168" fontId="4" fillId="5" borderId="8" xfId="2" applyNumberFormat="1" applyFont="1" applyFill="1" applyBorder="1" applyAlignment="1">
      <alignment horizontal="right" vertical="center" wrapText="1"/>
    </xf>
    <xf numFmtId="168" fontId="4" fillId="5" borderId="8" xfId="2" applyNumberFormat="1" applyFont="1" applyFill="1" applyBorder="1" applyAlignment="1">
      <alignment horizontal="center" vertical="center" wrapText="1"/>
    </xf>
    <xf numFmtId="168" fontId="4" fillId="5" borderId="11" xfId="2" applyNumberFormat="1" applyFont="1" applyFill="1" applyBorder="1" applyAlignment="1">
      <alignment horizontal="center" vertical="center" wrapText="1"/>
    </xf>
    <xf numFmtId="168" fontId="4" fillId="5" borderId="11" xfId="2" applyNumberFormat="1" applyFont="1" applyFill="1" applyBorder="1" applyAlignment="1">
      <alignment horizontal="right" vertical="center" wrapText="1"/>
    </xf>
    <xf numFmtId="168" fontId="4" fillId="3" borderId="8" xfId="2" applyNumberFormat="1" applyFont="1" applyFill="1" applyBorder="1" applyAlignment="1">
      <alignment horizontal="right" vertical="center" wrapText="1"/>
    </xf>
    <xf numFmtId="169" fontId="9" fillId="0" borderId="0" xfId="3" applyNumberFormat="1" applyFont="1"/>
    <xf numFmtId="0" fontId="4" fillId="4" borderId="7" xfId="1" applyFont="1" applyFill="1" applyBorder="1" applyAlignment="1">
      <alignment horizontal="center" vertical="center" wrapText="1"/>
    </xf>
    <xf numFmtId="0" fontId="4" fillId="5" borderId="9" xfId="1" applyFont="1" applyFill="1" applyBorder="1" applyAlignment="1">
      <alignment horizontal="center" vertical="center" textRotation="90" wrapText="1"/>
    </xf>
    <xf numFmtId="0" fontId="4" fillId="5" borderId="5" xfId="1" applyFont="1" applyFill="1" applyBorder="1" applyAlignment="1">
      <alignment horizontal="center" vertical="center" textRotation="90" wrapText="1"/>
    </xf>
    <xf numFmtId="0" fontId="4" fillId="5" borderId="10" xfId="1" applyFont="1" applyFill="1" applyBorder="1" applyAlignment="1">
      <alignment horizontal="center" vertical="center" textRotation="90" wrapText="1"/>
    </xf>
    <xf numFmtId="0" fontId="4" fillId="5" borderId="6" xfId="1" applyFont="1" applyFill="1" applyBorder="1" applyAlignment="1">
      <alignment horizontal="center" vertical="center" textRotation="90" wrapText="1"/>
    </xf>
    <xf numFmtId="4" fontId="5" fillId="3" borderId="2" xfId="1" applyNumberFormat="1" applyFont="1" applyFill="1" applyBorder="1" applyAlignment="1">
      <alignment horizontal="center" vertical="center" wrapText="1"/>
    </xf>
    <xf numFmtId="4" fontId="5" fillId="3" borderId="3" xfId="1" applyNumberFormat="1" applyFont="1" applyFill="1" applyBorder="1" applyAlignment="1">
      <alignment horizontal="center" vertical="center" wrapText="1"/>
    </xf>
    <xf numFmtId="0" fontId="3" fillId="2" borderId="0" xfId="1" applyFont="1" applyFill="1" applyAlignment="1">
      <alignment horizontal="center" vertical="center" wrapText="1"/>
    </xf>
    <xf numFmtId="0" fontId="3" fillId="2" borderId="13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5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5" fillId="2" borderId="6" xfId="1" applyFont="1" applyFill="1" applyBorder="1" applyAlignment="1">
      <alignment horizontal="center" vertical="center" wrapText="1"/>
    </xf>
    <xf numFmtId="165" fontId="5" fillId="2" borderId="2" xfId="2" applyNumberFormat="1" applyFont="1" applyFill="1" applyBorder="1" applyAlignment="1">
      <alignment horizontal="center" vertical="center" wrapText="1"/>
    </xf>
    <xf numFmtId="165" fontId="5" fillId="2" borderId="3" xfId="2" applyNumberFormat="1" applyFont="1" applyFill="1" applyBorder="1" applyAlignment="1">
      <alignment horizontal="center" vertical="center" wrapText="1"/>
    </xf>
    <xf numFmtId="165" fontId="5" fillId="2" borderId="4" xfId="2" applyNumberFormat="1" applyFont="1" applyFill="1" applyBorder="1" applyAlignment="1">
      <alignment horizontal="center" vertical="center" wrapText="1"/>
    </xf>
    <xf numFmtId="0" fontId="5" fillId="2" borderId="2" xfId="2" applyNumberFormat="1" applyFont="1" applyFill="1" applyBorder="1" applyAlignment="1">
      <alignment horizontal="center" vertical="center" wrapText="1"/>
    </xf>
    <xf numFmtId="0" fontId="5" fillId="2" borderId="3" xfId="2" applyNumberFormat="1" applyFont="1" applyFill="1" applyBorder="1" applyAlignment="1">
      <alignment horizontal="center" vertical="center" wrapText="1"/>
    </xf>
    <xf numFmtId="0" fontId="5" fillId="2" borderId="4" xfId="2" applyNumberFormat="1" applyFont="1" applyFill="1" applyBorder="1" applyAlignment="1">
      <alignment horizontal="center" vertical="center" wrapText="1"/>
    </xf>
    <xf numFmtId="0" fontId="3" fillId="8" borderId="0" xfId="1" applyFont="1" applyFill="1" applyAlignment="1">
      <alignment horizontal="center" vertical="center" wrapText="1"/>
    </xf>
    <xf numFmtId="0" fontId="0" fillId="8" borderId="0" xfId="0" applyFill="1"/>
    <xf numFmtId="0" fontId="3" fillId="8" borderId="0" xfId="1" applyFont="1" applyFill="1" applyBorder="1" applyAlignment="1">
      <alignment horizontal="center" vertical="center" wrapText="1"/>
    </xf>
    <xf numFmtId="0" fontId="4" fillId="9" borderId="14" xfId="1" applyFont="1" applyFill="1" applyBorder="1" applyAlignment="1">
      <alignment horizontal="center" vertical="center" wrapText="1"/>
    </xf>
    <xf numFmtId="0" fontId="5" fillId="9" borderId="15" xfId="1" applyFont="1" applyFill="1" applyBorder="1" applyAlignment="1">
      <alignment horizontal="center" vertical="center" wrapText="1"/>
    </xf>
    <xf numFmtId="0" fontId="5" fillId="9" borderId="16" xfId="1" applyFont="1" applyFill="1" applyBorder="1" applyAlignment="1">
      <alignment horizontal="center" vertical="center" wrapText="1"/>
    </xf>
    <xf numFmtId="165" fontId="5" fillId="9" borderId="17" xfId="2" applyNumberFormat="1" applyFont="1" applyFill="1" applyBorder="1" applyAlignment="1">
      <alignment horizontal="center" vertical="center" wrapText="1"/>
    </xf>
    <xf numFmtId="165" fontId="5" fillId="9" borderId="18" xfId="2" applyNumberFormat="1" applyFont="1" applyFill="1" applyBorder="1" applyAlignment="1">
      <alignment horizontal="center" vertical="center" wrapText="1"/>
    </xf>
    <xf numFmtId="0" fontId="4" fillId="9" borderId="19" xfId="1" applyFont="1" applyFill="1" applyBorder="1" applyAlignment="1">
      <alignment horizontal="center" vertical="center" wrapText="1"/>
    </xf>
    <xf numFmtId="0" fontId="5" fillId="9" borderId="20" xfId="1" applyFont="1" applyFill="1" applyBorder="1" applyAlignment="1">
      <alignment horizontal="center" vertical="center" wrapText="1"/>
    </xf>
    <xf numFmtId="0" fontId="5" fillId="9" borderId="21" xfId="1" applyFont="1" applyFill="1" applyBorder="1" applyAlignment="1">
      <alignment horizontal="center" vertical="center" wrapText="1"/>
    </xf>
    <xf numFmtId="166" fontId="5" fillId="9" borderId="22" xfId="2" applyNumberFormat="1" applyFont="1" applyFill="1" applyBorder="1" applyAlignment="1">
      <alignment horizontal="center" vertical="center" wrapText="1"/>
    </xf>
    <xf numFmtId="166" fontId="5" fillId="9" borderId="23" xfId="2" applyNumberFormat="1" applyFont="1" applyFill="1" applyBorder="1" applyAlignment="1">
      <alignment horizontal="center" vertical="center" wrapText="1"/>
    </xf>
    <xf numFmtId="166" fontId="5" fillId="9" borderId="24" xfId="2" applyNumberFormat="1" applyFont="1" applyFill="1" applyBorder="1" applyAlignment="1">
      <alignment horizontal="center" vertical="center" wrapText="1"/>
    </xf>
    <xf numFmtId="4" fontId="5" fillId="8" borderId="25" xfId="1" applyNumberFormat="1" applyFont="1" applyFill="1" applyBorder="1" applyAlignment="1">
      <alignment horizontal="right" vertical="center" wrapText="1"/>
    </xf>
    <xf numFmtId="4" fontId="5" fillId="8" borderId="26" xfId="1" applyNumberFormat="1" applyFont="1" applyFill="1" applyBorder="1" applyAlignment="1">
      <alignment horizontal="right" vertical="center" wrapText="1"/>
    </xf>
    <xf numFmtId="4" fontId="5" fillId="8" borderId="27" xfId="1" applyNumberFormat="1" applyFont="1" applyFill="1" applyBorder="1" applyAlignment="1">
      <alignment horizontal="right" vertical="center" wrapText="1"/>
    </xf>
    <xf numFmtId="169" fontId="5" fillId="8" borderId="26" xfId="3" applyNumberFormat="1" applyFont="1" applyFill="1" applyBorder="1" applyAlignment="1">
      <alignment horizontal="left" vertical="center" wrapText="1"/>
    </xf>
    <xf numFmtId="169" fontId="5" fillId="8" borderId="27" xfId="3" applyNumberFormat="1" applyFont="1" applyFill="1" applyBorder="1" applyAlignment="1">
      <alignment horizontal="left" vertical="center" wrapText="1"/>
    </xf>
    <xf numFmtId="4" fontId="5" fillId="8" borderId="28" xfId="1" applyNumberFormat="1" applyFont="1" applyFill="1" applyBorder="1" applyAlignment="1">
      <alignment horizontal="right" vertical="center" wrapText="1"/>
    </xf>
    <xf numFmtId="4" fontId="5" fillId="8" borderId="7" xfId="1" applyNumberFormat="1" applyFont="1" applyFill="1" applyBorder="1" applyAlignment="1">
      <alignment horizontal="right" vertical="center" wrapText="1"/>
    </xf>
    <xf numFmtId="4" fontId="5" fillId="8" borderId="29" xfId="1" applyNumberFormat="1" applyFont="1" applyFill="1" applyBorder="1" applyAlignment="1">
      <alignment horizontal="right" vertical="center" wrapText="1"/>
    </xf>
    <xf numFmtId="169" fontId="5" fillId="8" borderId="7" xfId="3" applyNumberFormat="1" applyFont="1" applyFill="1" applyBorder="1" applyAlignment="1">
      <alignment horizontal="left" vertical="center" wrapText="1"/>
    </xf>
    <xf numFmtId="169" fontId="5" fillId="8" borderId="29" xfId="3" applyNumberFormat="1" applyFont="1" applyFill="1" applyBorder="1" applyAlignment="1">
      <alignment horizontal="left" vertical="center" wrapText="1"/>
    </xf>
    <xf numFmtId="4" fontId="5" fillId="10" borderId="30" xfId="1" applyNumberFormat="1" applyFont="1" applyFill="1" applyBorder="1" applyAlignment="1">
      <alignment horizontal="center" vertical="center" wrapText="1"/>
    </xf>
    <xf numFmtId="4" fontId="5" fillId="10" borderId="13" xfId="1" applyNumberFormat="1" applyFont="1" applyFill="1" applyBorder="1" applyAlignment="1">
      <alignment horizontal="center" vertical="center" wrapText="1"/>
    </xf>
    <xf numFmtId="4" fontId="5" fillId="10" borderId="31" xfId="1" applyNumberFormat="1" applyFont="1" applyFill="1" applyBorder="1" applyAlignment="1">
      <alignment horizontal="left" vertical="center" wrapText="1"/>
    </xf>
    <xf numFmtId="167" fontId="5" fillId="10" borderId="13" xfId="1" applyNumberFormat="1" applyFont="1" applyFill="1" applyBorder="1" applyAlignment="1">
      <alignment horizontal="left" vertical="center" wrapText="1"/>
    </xf>
    <xf numFmtId="167" fontId="5" fillId="10" borderId="31" xfId="1" applyNumberFormat="1" applyFont="1" applyFill="1" applyBorder="1" applyAlignment="1">
      <alignment horizontal="left" vertical="center" wrapText="1"/>
    </xf>
    <xf numFmtId="0" fontId="0" fillId="10" borderId="0" xfId="0" applyFill="1"/>
    <xf numFmtId="0" fontId="4" fillId="10" borderId="32" xfId="1" applyFont="1" applyFill="1" applyBorder="1" applyAlignment="1">
      <alignment horizontal="center" vertical="center" wrapText="1"/>
    </xf>
    <xf numFmtId="4" fontId="5" fillId="10" borderId="12" xfId="1" applyNumberFormat="1" applyFont="1" applyFill="1" applyBorder="1" applyAlignment="1">
      <alignment horizontal="left" vertical="center" wrapText="1" indent="2"/>
    </xf>
    <xf numFmtId="0" fontId="4" fillId="8" borderId="29" xfId="1" applyFont="1" applyFill="1" applyBorder="1" applyAlignment="1">
      <alignment horizontal="center" vertical="center" wrapText="1"/>
    </xf>
    <xf numFmtId="168" fontId="5" fillId="10" borderId="33" xfId="2" applyNumberFormat="1" applyFont="1" applyFill="1" applyBorder="1" applyAlignment="1">
      <alignment vertical="center" wrapText="1"/>
    </xf>
    <xf numFmtId="168" fontId="5" fillId="10" borderId="12" xfId="2" applyNumberFormat="1" applyFont="1" applyFill="1" applyBorder="1" applyAlignment="1">
      <alignment vertical="center" wrapText="1"/>
    </xf>
    <xf numFmtId="168" fontId="5" fillId="10" borderId="1" xfId="2" applyNumberFormat="1" applyFont="1" applyFill="1" applyBorder="1" applyAlignment="1">
      <alignment vertical="center" wrapText="1"/>
    </xf>
    <xf numFmtId="168" fontId="5" fillId="10" borderId="34" xfId="2" applyNumberFormat="1" applyFont="1" applyFill="1" applyBorder="1" applyAlignment="1">
      <alignment vertical="center" wrapText="1"/>
    </xf>
    <xf numFmtId="0" fontId="4" fillId="8" borderId="35" xfId="1" applyFont="1" applyFill="1" applyBorder="1" applyAlignment="1">
      <alignment horizontal="center" vertical="center" textRotation="90" wrapText="1"/>
    </xf>
    <xf numFmtId="4" fontId="4" fillId="8" borderId="8" xfId="1" applyNumberFormat="1" applyFont="1" applyFill="1" applyBorder="1" applyAlignment="1">
      <alignment horizontal="left" vertical="center" wrapText="1" indent="2"/>
    </xf>
    <xf numFmtId="167" fontId="4" fillId="8" borderId="36" xfId="2" applyNumberFormat="1" applyFont="1" applyFill="1" applyBorder="1" applyAlignment="1">
      <alignment vertical="center" wrapText="1"/>
    </xf>
    <xf numFmtId="167" fontId="4" fillId="8" borderId="8" xfId="2" applyNumberFormat="1" applyFont="1" applyFill="1" applyBorder="1" applyAlignment="1">
      <alignment vertical="center" wrapText="1"/>
    </xf>
    <xf numFmtId="168" fontId="4" fillId="8" borderId="8" xfId="2" applyNumberFormat="1" applyFont="1" applyFill="1" applyBorder="1" applyAlignment="1">
      <alignment vertical="center" wrapText="1"/>
    </xf>
    <xf numFmtId="167" fontId="4" fillId="8" borderId="8" xfId="2" applyNumberFormat="1" applyFont="1" applyFill="1" applyBorder="1" applyAlignment="1">
      <alignment horizontal="left" vertical="center" wrapText="1"/>
    </xf>
    <xf numFmtId="168" fontId="5" fillId="8" borderId="34" xfId="2" applyNumberFormat="1" applyFont="1" applyFill="1" applyBorder="1" applyAlignment="1">
      <alignment vertical="center" wrapText="1"/>
    </xf>
    <xf numFmtId="0" fontId="4" fillId="8" borderId="37" xfId="1" applyFont="1" applyFill="1" applyBorder="1" applyAlignment="1">
      <alignment horizontal="center" vertical="center" textRotation="90" wrapText="1"/>
    </xf>
    <xf numFmtId="0" fontId="4" fillId="8" borderId="38" xfId="1" applyFont="1" applyFill="1" applyBorder="1" applyAlignment="1">
      <alignment horizontal="center" vertical="center" textRotation="90" wrapText="1"/>
    </xf>
    <xf numFmtId="168" fontId="5" fillId="8" borderId="39" xfId="2" applyNumberFormat="1" applyFont="1" applyFill="1" applyBorder="1" applyAlignment="1">
      <alignment vertical="center" wrapText="1"/>
    </xf>
    <xf numFmtId="0" fontId="4" fillId="10" borderId="40" xfId="1" applyFont="1" applyFill="1" applyBorder="1" applyAlignment="1">
      <alignment horizontal="center" vertical="center" wrapText="1"/>
    </xf>
    <xf numFmtId="4" fontId="5" fillId="10" borderId="8" xfId="1" applyNumberFormat="1" applyFont="1" applyFill="1" applyBorder="1" applyAlignment="1">
      <alignment horizontal="left" vertical="center" wrapText="1" indent="2"/>
    </xf>
    <xf numFmtId="168" fontId="5" fillId="10" borderId="36" xfId="2" applyNumberFormat="1" applyFont="1" applyFill="1" applyBorder="1" applyAlignment="1">
      <alignment vertical="center" wrapText="1"/>
    </xf>
    <xf numFmtId="168" fontId="5" fillId="10" borderId="8" xfId="2" applyNumberFormat="1" applyFont="1" applyFill="1" applyBorder="1" applyAlignment="1">
      <alignment vertical="center" wrapText="1"/>
    </xf>
    <xf numFmtId="168" fontId="4" fillId="8" borderId="36" xfId="2" applyNumberFormat="1" applyFont="1" applyFill="1" applyBorder="1" applyAlignment="1">
      <alignment vertical="center" wrapText="1"/>
    </xf>
    <xf numFmtId="168" fontId="5" fillId="8" borderId="41" xfId="2" applyNumberFormat="1" applyFont="1" applyFill="1" applyBorder="1" applyAlignment="1">
      <alignment vertical="center" wrapText="1"/>
    </xf>
    <xf numFmtId="168" fontId="5" fillId="10" borderId="8" xfId="2" applyNumberFormat="1" applyFont="1" applyFill="1" applyBorder="1" applyAlignment="1">
      <alignment horizontal="right" vertical="center" wrapText="1"/>
    </xf>
    <xf numFmtId="168" fontId="4" fillId="8" borderId="8" xfId="2" applyNumberFormat="1" applyFont="1" applyFill="1" applyBorder="1" applyAlignment="1">
      <alignment horizontal="center" vertical="center" wrapText="1"/>
    </xf>
    <xf numFmtId="168" fontId="4" fillId="8" borderId="36" xfId="2" applyNumberFormat="1" applyFont="1" applyFill="1" applyBorder="1" applyAlignment="1">
      <alignment horizontal="center" vertical="center" wrapText="1"/>
    </xf>
    <xf numFmtId="0" fontId="4" fillId="8" borderId="19" xfId="1" applyFont="1" applyFill="1" applyBorder="1" applyAlignment="1">
      <alignment horizontal="center" vertical="center" textRotation="90" wrapText="1"/>
    </xf>
    <xf numFmtId="4" fontId="4" fillId="8" borderId="42" xfId="1" applyNumberFormat="1" applyFont="1" applyFill="1" applyBorder="1" applyAlignment="1">
      <alignment horizontal="left" vertical="center" wrapText="1" indent="2"/>
    </xf>
    <xf numFmtId="0" fontId="4" fillId="8" borderId="24" xfId="1" applyFont="1" applyFill="1" applyBorder="1" applyAlignment="1">
      <alignment horizontal="center" vertical="center" wrapText="1"/>
    </xf>
    <xf numFmtId="168" fontId="4" fillId="8" borderId="43" xfId="2" applyNumberFormat="1" applyFont="1" applyFill="1" applyBorder="1" applyAlignment="1">
      <alignment vertical="center" wrapText="1"/>
    </xf>
    <xf numFmtId="168" fontId="4" fillId="8" borderId="42" xfId="2" applyNumberFormat="1" applyFont="1" applyFill="1" applyBorder="1" applyAlignment="1">
      <alignment horizontal="center" vertical="center" wrapText="1"/>
    </xf>
    <xf numFmtId="168" fontId="5" fillId="8" borderId="44" xfId="2" applyNumberFormat="1" applyFont="1" applyFill="1" applyBorder="1" applyAlignment="1">
      <alignment vertical="center" wrapText="1"/>
    </xf>
  </cellXfs>
  <cellStyles count="4">
    <cellStyle name="Обычный" xfId="0" builtinId="0"/>
    <cellStyle name="Обычный_Услуги_по передаче" xfId="1"/>
    <cellStyle name="Финансовый" xfId="3" builtinId="3"/>
    <cellStyle name="Финансовый_Услуги_по передаче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M40"/>
  <sheetViews>
    <sheetView view="pageBreakPreview" zoomScale="70" zoomScaleNormal="70" zoomScaleSheetLayoutView="70" workbookViewId="0">
      <selection activeCell="H7" activeCellId="2" sqref="H19 H13 H7"/>
    </sheetView>
  </sheetViews>
  <sheetFormatPr defaultRowHeight="15" x14ac:dyDescent="0.25"/>
  <cols>
    <col min="2" max="2" width="66.28515625" customWidth="1"/>
    <col min="4" max="4" width="18" customWidth="1"/>
    <col min="6" max="6" width="15.85546875" customWidth="1"/>
    <col min="7" max="7" width="17.42578125" customWidth="1"/>
    <col min="8" max="8" width="17.7109375" customWidth="1"/>
    <col min="10" max="10" width="47.140625" style="18" customWidth="1"/>
    <col min="13" max="13" width="36.42578125" customWidth="1"/>
  </cols>
  <sheetData>
    <row r="1" spans="1:10" ht="27" customHeight="1" x14ac:dyDescent="0.25">
      <c r="A1" s="46" t="s">
        <v>0</v>
      </c>
      <c r="B1" s="46"/>
      <c r="C1" s="46"/>
      <c r="D1" s="46"/>
      <c r="E1" s="46"/>
      <c r="F1" s="46"/>
      <c r="G1" s="46"/>
      <c r="H1" s="46"/>
    </row>
    <row r="2" spans="1:10" ht="34.5" customHeight="1" x14ac:dyDescent="0.25">
      <c r="A2" s="47"/>
      <c r="B2" s="47"/>
      <c r="C2" s="47"/>
      <c r="D2" s="47"/>
      <c r="E2" s="47"/>
      <c r="F2" s="47"/>
      <c r="G2" s="47"/>
      <c r="H2" s="47"/>
    </row>
    <row r="3" spans="1:10" ht="16.5" x14ac:dyDescent="0.25">
      <c r="A3" s="48" t="s">
        <v>1</v>
      </c>
      <c r="B3" s="50" t="s">
        <v>2</v>
      </c>
      <c r="C3" s="50" t="s">
        <v>3</v>
      </c>
      <c r="D3" s="52">
        <v>40909</v>
      </c>
      <c r="E3" s="53"/>
      <c r="F3" s="53"/>
      <c r="G3" s="53"/>
      <c r="H3" s="54"/>
    </row>
    <row r="4" spans="1:10" ht="16.5" x14ac:dyDescent="0.25">
      <c r="A4" s="49"/>
      <c r="B4" s="51"/>
      <c r="C4" s="51"/>
      <c r="D4" s="1" t="s">
        <v>4</v>
      </c>
      <c r="E4" s="1" t="s">
        <v>5</v>
      </c>
      <c r="F4" s="1" t="s">
        <v>6</v>
      </c>
      <c r="G4" s="1" t="s">
        <v>7</v>
      </c>
      <c r="H4" s="2" t="s">
        <v>8</v>
      </c>
    </row>
    <row r="5" spans="1:10" ht="16.5" x14ac:dyDescent="0.25">
      <c r="A5" s="4">
        <v>1</v>
      </c>
      <c r="B5" s="3">
        <v>2</v>
      </c>
      <c r="C5" s="3">
        <v>3</v>
      </c>
      <c r="D5" s="4">
        <v>4</v>
      </c>
      <c r="E5" s="4">
        <v>5</v>
      </c>
      <c r="F5" s="4">
        <v>6</v>
      </c>
      <c r="G5" s="4">
        <v>7</v>
      </c>
      <c r="H5" s="3">
        <v>8</v>
      </c>
      <c r="J5" s="19"/>
    </row>
    <row r="6" spans="1:10" ht="16.5" x14ac:dyDescent="0.25">
      <c r="A6" s="44" t="s">
        <v>9</v>
      </c>
      <c r="B6" s="45"/>
      <c r="C6" s="5"/>
      <c r="D6" s="6"/>
      <c r="E6" s="6"/>
      <c r="F6" s="6"/>
      <c r="G6" s="6"/>
      <c r="H6" s="7"/>
    </row>
    <row r="7" spans="1:10" ht="16.5" x14ac:dyDescent="0.25">
      <c r="A7" s="20">
        <v>1</v>
      </c>
      <c r="B7" s="21" t="s">
        <v>10</v>
      </c>
      <c r="C7" s="39" t="s">
        <v>11</v>
      </c>
      <c r="D7" s="22">
        <f>SUM(D8:D12)</f>
        <v>0</v>
      </c>
      <c r="E7" s="22">
        <f t="shared" ref="E7:G7" si="0">SUM(E8:E12)</f>
        <v>0</v>
      </c>
      <c r="F7" s="22">
        <f t="shared" si="0"/>
        <v>87793</v>
      </c>
      <c r="G7" s="26">
        <f t="shared" si="0"/>
        <v>0</v>
      </c>
      <c r="H7" s="24">
        <f>SUM(D7:G7)</f>
        <v>87793</v>
      </c>
    </row>
    <row r="8" spans="1:10" ht="16.5" x14ac:dyDescent="0.25">
      <c r="A8" s="40" t="s">
        <v>12</v>
      </c>
      <c r="B8" s="12" t="s">
        <v>13</v>
      </c>
      <c r="C8" s="39"/>
      <c r="D8" s="13">
        <v>0</v>
      </c>
      <c r="E8" s="13">
        <v>0</v>
      </c>
      <c r="F8" s="14">
        <v>87793</v>
      </c>
      <c r="G8" s="15">
        <v>0</v>
      </c>
      <c r="H8" s="27">
        <f t="shared" ref="H8:H24" si="1">SUM(D8:G8)</f>
        <v>87793</v>
      </c>
    </row>
    <row r="9" spans="1:10" ht="16.5" x14ac:dyDescent="0.25">
      <c r="A9" s="41"/>
      <c r="B9" s="12" t="s">
        <v>14</v>
      </c>
      <c r="C9" s="39"/>
      <c r="D9" s="13">
        <v>0</v>
      </c>
      <c r="E9" s="13">
        <v>0</v>
      </c>
      <c r="F9" s="13">
        <v>0</v>
      </c>
      <c r="G9" s="15">
        <v>0</v>
      </c>
      <c r="H9" s="27">
        <f t="shared" si="1"/>
        <v>0</v>
      </c>
    </row>
    <row r="10" spans="1:10" ht="16.5" x14ac:dyDescent="0.25">
      <c r="A10" s="41"/>
      <c r="B10" s="12" t="s">
        <v>15</v>
      </c>
      <c r="C10" s="39"/>
      <c r="D10" s="13">
        <v>0</v>
      </c>
      <c r="E10" s="13">
        <v>0</v>
      </c>
      <c r="F10" s="13">
        <v>0</v>
      </c>
      <c r="G10" s="15">
        <v>0</v>
      </c>
      <c r="H10" s="27">
        <f t="shared" si="1"/>
        <v>0</v>
      </c>
    </row>
    <row r="11" spans="1:10" ht="33" x14ac:dyDescent="0.25">
      <c r="A11" s="41"/>
      <c r="B11" s="12" t="s">
        <v>16</v>
      </c>
      <c r="C11" s="39"/>
      <c r="D11" s="13">
        <v>0</v>
      </c>
      <c r="E11" s="13">
        <v>0</v>
      </c>
      <c r="F11" s="13">
        <v>0</v>
      </c>
      <c r="G11" s="15">
        <v>0</v>
      </c>
      <c r="H11" s="27">
        <f t="shared" si="1"/>
        <v>0</v>
      </c>
    </row>
    <row r="12" spans="1:10" ht="16.5" x14ac:dyDescent="0.25">
      <c r="A12" s="42"/>
      <c r="B12" s="12" t="s">
        <v>17</v>
      </c>
      <c r="C12" s="39"/>
      <c r="D12" s="13">
        <v>0</v>
      </c>
      <c r="E12" s="13">
        <v>0</v>
      </c>
      <c r="F12" s="13"/>
      <c r="G12" s="15">
        <v>0</v>
      </c>
      <c r="H12" s="27">
        <f t="shared" si="1"/>
        <v>0</v>
      </c>
    </row>
    <row r="13" spans="1:10" ht="16.5" x14ac:dyDescent="0.25">
      <c r="A13" s="8">
        <v>2</v>
      </c>
      <c r="B13" s="9" t="s">
        <v>18</v>
      </c>
      <c r="C13" s="39" t="s">
        <v>11</v>
      </c>
      <c r="D13" s="10">
        <f>SUM(D14:D18)</f>
        <v>1178849</v>
      </c>
      <c r="E13" s="10">
        <f t="shared" ref="E13:G13" si="2">SUM(E14:E18)</f>
        <v>0</v>
      </c>
      <c r="F13" s="10">
        <f t="shared" si="2"/>
        <v>8045502</v>
      </c>
      <c r="G13" s="10">
        <f t="shared" si="2"/>
        <v>894990</v>
      </c>
      <c r="H13" s="25">
        <f t="shared" si="1"/>
        <v>10119341</v>
      </c>
      <c r="J13" s="18" t="s">
        <v>21</v>
      </c>
    </row>
    <row r="14" spans="1:10" ht="16.5" x14ac:dyDescent="0.25">
      <c r="A14" s="40" t="s">
        <v>12</v>
      </c>
      <c r="B14" s="12" t="s">
        <v>13</v>
      </c>
      <c r="C14" s="39"/>
      <c r="D14" s="14">
        <f>934013+244836</f>
        <v>1178849</v>
      </c>
      <c r="E14" s="14">
        <v>0</v>
      </c>
      <c r="F14" s="14">
        <f>1165549+14607+6251316+313462</f>
        <v>7744934</v>
      </c>
      <c r="G14" s="14">
        <f>22754+463277+35975</f>
        <v>522006</v>
      </c>
      <c r="H14" s="28">
        <f t="shared" si="1"/>
        <v>9445789</v>
      </c>
    </row>
    <row r="15" spans="1:10" ht="16.5" x14ac:dyDescent="0.25">
      <c r="A15" s="41"/>
      <c r="B15" s="12" t="s">
        <v>14</v>
      </c>
      <c r="C15" s="39"/>
      <c r="D15" s="14">
        <v>0</v>
      </c>
      <c r="E15" s="14">
        <v>0</v>
      </c>
      <c r="F15" s="14">
        <v>0</v>
      </c>
      <c r="G15" s="14">
        <v>0</v>
      </c>
      <c r="H15" s="28">
        <f t="shared" si="1"/>
        <v>0</v>
      </c>
      <c r="J15" s="30"/>
    </row>
    <row r="16" spans="1:10" ht="16.5" x14ac:dyDescent="0.25">
      <c r="A16" s="41"/>
      <c r="B16" s="12" t="s">
        <v>15</v>
      </c>
      <c r="C16" s="39"/>
      <c r="D16" s="14">
        <v>0</v>
      </c>
      <c r="E16" s="14">
        <v>0</v>
      </c>
      <c r="F16" s="14">
        <v>0</v>
      </c>
      <c r="G16" s="14">
        <v>0</v>
      </c>
      <c r="H16" s="28">
        <f t="shared" si="1"/>
        <v>0</v>
      </c>
    </row>
    <row r="17" spans="1:13" ht="33" x14ac:dyDescent="0.25">
      <c r="A17" s="41"/>
      <c r="B17" s="12" t="s">
        <v>16</v>
      </c>
      <c r="C17" s="39"/>
      <c r="D17" s="14">
        <v>0</v>
      </c>
      <c r="E17" s="14">
        <v>0</v>
      </c>
      <c r="F17" s="14">
        <v>0</v>
      </c>
      <c r="G17" s="14">
        <v>0</v>
      </c>
      <c r="H17" s="28">
        <f t="shared" si="1"/>
        <v>0</v>
      </c>
    </row>
    <row r="18" spans="1:13" ht="16.5" x14ac:dyDescent="0.25">
      <c r="A18" s="42"/>
      <c r="B18" s="12" t="s">
        <v>17</v>
      </c>
      <c r="C18" s="39"/>
      <c r="D18" s="14">
        <v>0</v>
      </c>
      <c r="E18" s="14">
        <v>0</v>
      </c>
      <c r="F18" s="14">
        <f>183998+63653+12487+40430</f>
        <v>300568</v>
      </c>
      <c r="G18" s="14">
        <f>103686+39550+65018+164730</f>
        <v>372984</v>
      </c>
      <c r="H18" s="28">
        <f t="shared" si="1"/>
        <v>673552</v>
      </c>
    </row>
    <row r="19" spans="1:13" ht="16.5" x14ac:dyDescent="0.25">
      <c r="A19" s="8">
        <v>3</v>
      </c>
      <c r="B19" s="9" t="s">
        <v>19</v>
      </c>
      <c r="C19" s="39" t="s">
        <v>11</v>
      </c>
      <c r="D19" s="10">
        <f>SUM(D20:D24)</f>
        <v>670718264</v>
      </c>
      <c r="E19" s="10">
        <f t="shared" ref="E19:G19" si="3">SUM(E20:E24)</f>
        <v>0</v>
      </c>
      <c r="F19" s="37">
        <f t="shared" si="3"/>
        <v>0</v>
      </c>
      <c r="G19" s="10">
        <f t="shared" si="3"/>
        <v>0</v>
      </c>
      <c r="H19" s="11">
        <f t="shared" si="1"/>
        <v>670718264</v>
      </c>
      <c r="J19" s="18" t="s">
        <v>20</v>
      </c>
    </row>
    <row r="20" spans="1:13" ht="16.5" x14ac:dyDescent="0.25">
      <c r="A20" s="40" t="s">
        <v>12</v>
      </c>
      <c r="B20" s="12" t="s">
        <v>13</v>
      </c>
      <c r="C20" s="39"/>
      <c r="D20" s="14">
        <f>11149897+659282682</f>
        <v>670432579</v>
      </c>
      <c r="E20" s="34" t="s">
        <v>22</v>
      </c>
      <c r="F20" s="33" t="s">
        <v>22</v>
      </c>
      <c r="G20" s="33" t="s">
        <v>22</v>
      </c>
      <c r="H20" s="27">
        <f t="shared" si="1"/>
        <v>670432579</v>
      </c>
    </row>
    <row r="21" spans="1:13" ht="16.5" x14ac:dyDescent="0.25">
      <c r="A21" s="41"/>
      <c r="B21" s="12" t="s">
        <v>14</v>
      </c>
      <c r="C21" s="39"/>
      <c r="D21" s="34" t="s">
        <v>22</v>
      </c>
      <c r="E21" s="34" t="s">
        <v>22</v>
      </c>
      <c r="F21" s="33" t="s">
        <v>22</v>
      </c>
      <c r="G21" s="33" t="s">
        <v>22</v>
      </c>
      <c r="H21" s="27">
        <f t="shared" si="1"/>
        <v>0</v>
      </c>
    </row>
    <row r="22" spans="1:13" ht="18.75" x14ac:dyDescent="0.3">
      <c r="A22" s="41"/>
      <c r="B22" s="12" t="s">
        <v>15</v>
      </c>
      <c r="C22" s="39"/>
      <c r="D22" s="34" t="s">
        <v>22</v>
      </c>
      <c r="E22" s="34" t="s">
        <v>22</v>
      </c>
      <c r="F22" s="33" t="s">
        <v>22</v>
      </c>
      <c r="G22" s="33" t="s">
        <v>22</v>
      </c>
      <c r="H22" s="27">
        <f t="shared" si="1"/>
        <v>0</v>
      </c>
      <c r="J22" s="32"/>
      <c r="M22" s="38"/>
    </row>
    <row r="23" spans="1:13" ht="33" x14ac:dyDescent="0.25">
      <c r="A23" s="41"/>
      <c r="B23" s="12" t="s">
        <v>16</v>
      </c>
      <c r="C23" s="39"/>
      <c r="D23" s="34" t="s">
        <v>22</v>
      </c>
      <c r="E23" s="34" t="s">
        <v>22</v>
      </c>
      <c r="F23" s="33" t="s">
        <v>22</v>
      </c>
      <c r="G23" s="33" t="s">
        <v>22</v>
      </c>
      <c r="H23" s="27">
        <f t="shared" si="1"/>
        <v>0</v>
      </c>
    </row>
    <row r="24" spans="1:13" ht="16.5" x14ac:dyDescent="0.25">
      <c r="A24" s="43"/>
      <c r="B24" s="16" t="s">
        <v>17</v>
      </c>
      <c r="C24" s="39"/>
      <c r="D24" s="17">
        <f>219558+66127</f>
        <v>285685</v>
      </c>
      <c r="E24" s="35" t="s">
        <v>22</v>
      </c>
      <c r="F24" s="36" t="s">
        <v>22</v>
      </c>
      <c r="G24" s="36" t="s">
        <v>22</v>
      </c>
      <c r="H24" s="27">
        <f t="shared" si="1"/>
        <v>285685</v>
      </c>
    </row>
    <row r="26" spans="1:13" x14ac:dyDescent="0.25">
      <c r="H26" s="29"/>
    </row>
    <row r="27" spans="1:13" x14ac:dyDescent="0.25">
      <c r="H27" s="29"/>
    </row>
    <row r="28" spans="1:13" x14ac:dyDescent="0.25">
      <c r="G28" s="29"/>
      <c r="H28" s="29"/>
    </row>
    <row r="29" spans="1:13" x14ac:dyDescent="0.25">
      <c r="I29" s="31"/>
    </row>
    <row r="33" spans="4:7" x14ac:dyDescent="0.25">
      <c r="D33" s="29"/>
    </row>
    <row r="36" spans="4:7" x14ac:dyDescent="0.25">
      <c r="G36" s="23"/>
    </row>
    <row r="40" spans="4:7" x14ac:dyDescent="0.25">
      <c r="G40" s="29"/>
    </row>
  </sheetData>
  <mergeCells count="12">
    <mergeCell ref="A6:B6"/>
    <mergeCell ref="A1:H2"/>
    <mergeCell ref="A3:A4"/>
    <mergeCell ref="B3:B4"/>
    <mergeCell ref="C3:C4"/>
    <mergeCell ref="D3:H3"/>
    <mergeCell ref="C7:C12"/>
    <mergeCell ref="A8:A12"/>
    <mergeCell ref="C13:C18"/>
    <mergeCell ref="A14:A18"/>
    <mergeCell ref="C19:C24"/>
    <mergeCell ref="A20:A24"/>
  </mergeCells>
  <pageMargins left="0.7" right="0.7" top="0.75" bottom="0.75" header="0.3" footer="0.3"/>
  <pageSetup paperSize="9" scale="5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M40"/>
  <sheetViews>
    <sheetView view="pageBreakPreview" zoomScale="70" zoomScaleNormal="70" zoomScaleSheetLayoutView="70" workbookViewId="0">
      <selection activeCell="H7" activeCellId="2" sqref="H19 H13 H7"/>
    </sheetView>
  </sheetViews>
  <sheetFormatPr defaultRowHeight="15" x14ac:dyDescent="0.25"/>
  <cols>
    <col min="2" max="2" width="66.28515625" customWidth="1"/>
    <col min="4" max="4" width="18" customWidth="1"/>
    <col min="6" max="6" width="15.85546875" customWidth="1"/>
    <col min="7" max="7" width="17.42578125" customWidth="1"/>
    <col min="8" max="8" width="17.7109375" customWidth="1"/>
    <col min="10" max="10" width="47.140625" style="18" customWidth="1"/>
    <col min="13" max="13" width="36.42578125" customWidth="1"/>
  </cols>
  <sheetData>
    <row r="1" spans="1:10" ht="27" customHeight="1" x14ac:dyDescent="0.25">
      <c r="A1" s="46" t="s">
        <v>0</v>
      </c>
      <c r="B1" s="46"/>
      <c r="C1" s="46"/>
      <c r="D1" s="46"/>
      <c r="E1" s="46"/>
      <c r="F1" s="46"/>
      <c r="G1" s="46"/>
      <c r="H1" s="46"/>
    </row>
    <row r="2" spans="1:10" ht="34.5" customHeight="1" x14ac:dyDescent="0.25">
      <c r="A2" s="47"/>
      <c r="B2" s="47"/>
      <c r="C2" s="47"/>
      <c r="D2" s="47"/>
      <c r="E2" s="47"/>
      <c r="F2" s="47"/>
      <c r="G2" s="47"/>
      <c r="H2" s="47"/>
    </row>
    <row r="3" spans="1:10" ht="16.5" x14ac:dyDescent="0.25">
      <c r="A3" s="48" t="s">
        <v>1</v>
      </c>
      <c r="B3" s="50" t="s">
        <v>2</v>
      </c>
      <c r="C3" s="50" t="s">
        <v>3</v>
      </c>
      <c r="D3" s="52">
        <v>40940</v>
      </c>
      <c r="E3" s="53"/>
      <c r="F3" s="53"/>
      <c r="G3" s="53"/>
      <c r="H3" s="54"/>
    </row>
    <row r="4" spans="1:10" ht="16.5" x14ac:dyDescent="0.25">
      <c r="A4" s="49"/>
      <c r="B4" s="51"/>
      <c r="C4" s="51"/>
      <c r="D4" s="1" t="s">
        <v>4</v>
      </c>
      <c r="E4" s="1" t="s">
        <v>5</v>
      </c>
      <c r="F4" s="1" t="s">
        <v>6</v>
      </c>
      <c r="G4" s="1" t="s">
        <v>7</v>
      </c>
      <c r="H4" s="2" t="s">
        <v>8</v>
      </c>
    </row>
    <row r="5" spans="1:10" ht="16.5" x14ac:dyDescent="0.25">
      <c r="A5" s="4">
        <v>1</v>
      </c>
      <c r="B5" s="3">
        <v>2</v>
      </c>
      <c r="C5" s="3">
        <v>3</v>
      </c>
      <c r="D5" s="4">
        <v>4</v>
      </c>
      <c r="E5" s="4">
        <v>5</v>
      </c>
      <c r="F5" s="4">
        <v>6</v>
      </c>
      <c r="G5" s="4">
        <v>7</v>
      </c>
      <c r="H5" s="3">
        <v>8</v>
      </c>
      <c r="J5" s="19"/>
    </row>
    <row r="6" spans="1:10" ht="16.5" x14ac:dyDescent="0.25">
      <c r="A6" s="44" t="s">
        <v>9</v>
      </c>
      <c r="B6" s="45"/>
      <c r="C6" s="5"/>
      <c r="D6" s="6"/>
      <c r="E6" s="6"/>
      <c r="F6" s="6"/>
      <c r="G6" s="6"/>
      <c r="H6" s="7"/>
    </row>
    <row r="7" spans="1:10" ht="16.5" x14ac:dyDescent="0.25">
      <c r="A7" s="20">
        <v>1</v>
      </c>
      <c r="B7" s="21" t="s">
        <v>10</v>
      </c>
      <c r="C7" s="39" t="s">
        <v>11</v>
      </c>
      <c r="D7" s="22">
        <f>SUM(D8:D12)</f>
        <v>0</v>
      </c>
      <c r="E7" s="22">
        <f t="shared" ref="E7:G7" si="0">SUM(E8:E12)</f>
        <v>0</v>
      </c>
      <c r="F7" s="22">
        <f t="shared" si="0"/>
        <v>83405</v>
      </c>
      <c r="G7" s="26">
        <f t="shared" si="0"/>
        <v>0</v>
      </c>
      <c r="H7" s="24">
        <f>SUM(D7:G7)</f>
        <v>83405</v>
      </c>
    </row>
    <row r="8" spans="1:10" ht="16.5" x14ac:dyDescent="0.25">
      <c r="A8" s="40" t="s">
        <v>12</v>
      </c>
      <c r="B8" s="12" t="s">
        <v>13</v>
      </c>
      <c r="C8" s="39"/>
      <c r="D8" s="13">
        <v>0</v>
      </c>
      <c r="E8" s="13">
        <v>0</v>
      </c>
      <c r="F8" s="14">
        <v>83405</v>
      </c>
      <c r="G8" s="15">
        <v>0</v>
      </c>
      <c r="H8" s="27">
        <f t="shared" ref="H8:H24" si="1">SUM(D8:G8)</f>
        <v>83405</v>
      </c>
    </row>
    <row r="9" spans="1:10" ht="16.5" x14ac:dyDescent="0.25">
      <c r="A9" s="41"/>
      <c r="B9" s="12" t="s">
        <v>14</v>
      </c>
      <c r="C9" s="39"/>
      <c r="D9" s="13">
        <v>0</v>
      </c>
      <c r="E9" s="13">
        <v>0</v>
      </c>
      <c r="F9" s="13">
        <v>0</v>
      </c>
      <c r="G9" s="15">
        <v>0</v>
      </c>
      <c r="H9" s="27">
        <f t="shared" si="1"/>
        <v>0</v>
      </c>
    </row>
    <row r="10" spans="1:10" ht="16.5" x14ac:dyDescent="0.25">
      <c r="A10" s="41"/>
      <c r="B10" s="12" t="s">
        <v>15</v>
      </c>
      <c r="C10" s="39"/>
      <c r="D10" s="13">
        <v>0</v>
      </c>
      <c r="E10" s="13">
        <v>0</v>
      </c>
      <c r="F10" s="13">
        <v>0</v>
      </c>
      <c r="G10" s="15">
        <v>0</v>
      </c>
      <c r="H10" s="27">
        <f t="shared" si="1"/>
        <v>0</v>
      </c>
    </row>
    <row r="11" spans="1:10" ht="33" x14ac:dyDescent="0.25">
      <c r="A11" s="41"/>
      <c r="B11" s="12" t="s">
        <v>16</v>
      </c>
      <c r="C11" s="39"/>
      <c r="D11" s="13">
        <v>0</v>
      </c>
      <c r="E11" s="13">
        <v>0</v>
      </c>
      <c r="F11" s="13">
        <v>0</v>
      </c>
      <c r="G11" s="15">
        <v>0</v>
      </c>
      <c r="H11" s="27">
        <f t="shared" si="1"/>
        <v>0</v>
      </c>
    </row>
    <row r="12" spans="1:10" ht="16.5" x14ac:dyDescent="0.25">
      <c r="A12" s="42"/>
      <c r="B12" s="12" t="s">
        <v>17</v>
      </c>
      <c r="C12" s="39"/>
      <c r="D12" s="13">
        <v>0</v>
      </c>
      <c r="E12" s="13">
        <v>0</v>
      </c>
      <c r="F12" s="13"/>
      <c r="G12" s="15">
        <v>0</v>
      </c>
      <c r="H12" s="27">
        <f t="shared" si="1"/>
        <v>0</v>
      </c>
    </row>
    <row r="13" spans="1:10" ht="16.5" x14ac:dyDescent="0.25">
      <c r="A13" s="8">
        <v>2</v>
      </c>
      <c r="B13" s="9" t="s">
        <v>18</v>
      </c>
      <c r="C13" s="39" t="s">
        <v>11</v>
      </c>
      <c r="D13" s="10">
        <f>SUM(D14:D18)</f>
        <v>1119189</v>
      </c>
      <c r="E13" s="10">
        <f t="shared" ref="E13:G13" si="2">SUM(E14:E18)</f>
        <v>0</v>
      </c>
      <c r="F13" s="10">
        <f t="shared" si="2"/>
        <v>7579169</v>
      </c>
      <c r="G13" s="10">
        <f t="shared" si="2"/>
        <v>872702</v>
      </c>
      <c r="H13" s="25">
        <f t="shared" si="1"/>
        <v>9571060</v>
      </c>
      <c r="J13" s="18" t="s">
        <v>21</v>
      </c>
    </row>
    <row r="14" spans="1:10" ht="16.5" x14ac:dyDescent="0.25">
      <c r="A14" s="40" t="s">
        <v>12</v>
      </c>
      <c r="B14" s="12" t="s">
        <v>13</v>
      </c>
      <c r="C14" s="39"/>
      <c r="D14" s="14">
        <f>895197+223992</f>
        <v>1119189</v>
      </c>
      <c r="E14" s="14">
        <v>0</v>
      </c>
      <c r="F14" s="14">
        <f>1188718+14773+5789831+306189</f>
        <v>7299511</v>
      </c>
      <c r="G14" s="14">
        <f>22173+460302+43010</f>
        <v>525485</v>
      </c>
      <c r="H14" s="28">
        <f t="shared" si="1"/>
        <v>8944185</v>
      </c>
    </row>
    <row r="15" spans="1:10" ht="16.5" x14ac:dyDescent="0.25">
      <c r="A15" s="41"/>
      <c r="B15" s="12" t="s">
        <v>14</v>
      </c>
      <c r="C15" s="39"/>
      <c r="D15" s="14">
        <v>0</v>
      </c>
      <c r="E15" s="14">
        <v>0</v>
      </c>
      <c r="F15" s="14">
        <v>0</v>
      </c>
      <c r="G15" s="14">
        <v>0</v>
      </c>
      <c r="H15" s="28">
        <f t="shared" si="1"/>
        <v>0</v>
      </c>
      <c r="J15" s="30"/>
    </row>
    <row r="16" spans="1:10" ht="16.5" x14ac:dyDescent="0.25">
      <c r="A16" s="41"/>
      <c r="B16" s="12" t="s">
        <v>15</v>
      </c>
      <c r="C16" s="39"/>
      <c r="D16" s="14">
        <v>0</v>
      </c>
      <c r="E16" s="14">
        <v>0</v>
      </c>
      <c r="F16" s="14">
        <v>0</v>
      </c>
      <c r="G16" s="14">
        <v>0</v>
      </c>
      <c r="H16" s="28">
        <f t="shared" si="1"/>
        <v>0</v>
      </c>
    </row>
    <row r="17" spans="1:13" ht="33" x14ac:dyDescent="0.25">
      <c r="A17" s="41"/>
      <c r="B17" s="12" t="s">
        <v>16</v>
      </c>
      <c r="C17" s="39"/>
      <c r="D17" s="14">
        <v>0</v>
      </c>
      <c r="E17" s="14">
        <v>0</v>
      </c>
      <c r="F17" s="14">
        <v>0</v>
      </c>
      <c r="G17" s="14">
        <v>0</v>
      </c>
      <c r="H17" s="28">
        <f t="shared" si="1"/>
        <v>0</v>
      </c>
    </row>
    <row r="18" spans="1:13" ht="16.5" x14ac:dyDescent="0.25">
      <c r="A18" s="42"/>
      <c r="B18" s="12" t="s">
        <v>17</v>
      </c>
      <c r="C18" s="39"/>
      <c r="D18" s="14">
        <v>0</v>
      </c>
      <c r="E18" s="14">
        <v>0</v>
      </c>
      <c r="F18" s="14">
        <f>170269+59192+38978+11219</f>
        <v>279658</v>
      </c>
      <c r="G18" s="14">
        <f>94287+36645+154708+61577</f>
        <v>347217</v>
      </c>
      <c r="H18" s="28">
        <f t="shared" si="1"/>
        <v>626875</v>
      </c>
    </row>
    <row r="19" spans="1:13" ht="16.5" x14ac:dyDescent="0.25">
      <c r="A19" s="8">
        <v>3</v>
      </c>
      <c r="B19" s="9" t="s">
        <v>19</v>
      </c>
      <c r="C19" s="39" t="s">
        <v>11</v>
      </c>
      <c r="D19" s="10">
        <f>SUM(D20:D24)</f>
        <v>627559658</v>
      </c>
      <c r="E19" s="10">
        <f t="shared" ref="E19:G19" si="3">SUM(E20:E24)</f>
        <v>0</v>
      </c>
      <c r="F19" s="37">
        <f t="shared" si="3"/>
        <v>0</v>
      </c>
      <c r="G19" s="10">
        <f t="shared" si="3"/>
        <v>0</v>
      </c>
      <c r="H19" s="11">
        <f t="shared" si="1"/>
        <v>627559658</v>
      </c>
      <c r="J19" s="18" t="s">
        <v>20</v>
      </c>
    </row>
    <row r="20" spans="1:13" ht="16.5" x14ac:dyDescent="0.25">
      <c r="A20" s="40" t="s">
        <v>12</v>
      </c>
      <c r="B20" s="12" t="s">
        <v>13</v>
      </c>
      <c r="C20" s="39"/>
      <c r="D20" s="14">
        <f>617145678+10134015+15613</f>
        <v>627295306</v>
      </c>
      <c r="E20" s="34" t="s">
        <v>22</v>
      </c>
      <c r="F20" s="33" t="s">
        <v>22</v>
      </c>
      <c r="G20" s="33" t="s">
        <v>22</v>
      </c>
      <c r="H20" s="27">
        <f t="shared" si="1"/>
        <v>627295306</v>
      </c>
    </row>
    <row r="21" spans="1:13" ht="16.5" x14ac:dyDescent="0.25">
      <c r="A21" s="41"/>
      <c r="B21" s="12" t="s">
        <v>14</v>
      </c>
      <c r="C21" s="39"/>
      <c r="D21" s="34" t="s">
        <v>22</v>
      </c>
      <c r="E21" s="34" t="s">
        <v>22</v>
      </c>
      <c r="F21" s="33" t="s">
        <v>22</v>
      </c>
      <c r="G21" s="33" t="s">
        <v>22</v>
      </c>
      <c r="H21" s="27">
        <f t="shared" si="1"/>
        <v>0</v>
      </c>
    </row>
    <row r="22" spans="1:13" ht="18.75" x14ac:dyDescent="0.3">
      <c r="A22" s="41"/>
      <c r="B22" s="12" t="s">
        <v>15</v>
      </c>
      <c r="C22" s="39"/>
      <c r="D22" s="34" t="s">
        <v>22</v>
      </c>
      <c r="E22" s="34" t="s">
        <v>22</v>
      </c>
      <c r="F22" s="33" t="s">
        <v>22</v>
      </c>
      <c r="G22" s="33" t="s">
        <v>22</v>
      </c>
      <c r="H22" s="27">
        <f t="shared" si="1"/>
        <v>0</v>
      </c>
      <c r="J22" s="32"/>
      <c r="M22" s="38"/>
    </row>
    <row r="23" spans="1:13" ht="33" x14ac:dyDescent="0.25">
      <c r="A23" s="41"/>
      <c r="B23" s="12" t="s">
        <v>16</v>
      </c>
      <c r="C23" s="39"/>
      <c r="D23" s="34" t="s">
        <v>22</v>
      </c>
      <c r="E23" s="34" t="s">
        <v>22</v>
      </c>
      <c r="F23" s="33" t="s">
        <v>22</v>
      </c>
      <c r="G23" s="33" t="s">
        <v>22</v>
      </c>
      <c r="H23" s="27">
        <f t="shared" si="1"/>
        <v>0</v>
      </c>
    </row>
    <row r="24" spans="1:13" ht="16.5" x14ac:dyDescent="0.25">
      <c r="A24" s="43"/>
      <c r="B24" s="16" t="s">
        <v>17</v>
      </c>
      <c r="C24" s="39"/>
      <c r="D24" s="17">
        <f>203895+60457</f>
        <v>264352</v>
      </c>
      <c r="E24" s="35" t="s">
        <v>22</v>
      </c>
      <c r="F24" s="36" t="s">
        <v>22</v>
      </c>
      <c r="G24" s="36" t="s">
        <v>22</v>
      </c>
      <c r="H24" s="27">
        <f t="shared" si="1"/>
        <v>264352</v>
      </c>
    </row>
    <row r="26" spans="1:13" x14ac:dyDescent="0.25">
      <c r="H26" s="29"/>
    </row>
    <row r="27" spans="1:13" x14ac:dyDescent="0.25">
      <c r="H27" s="29"/>
    </row>
    <row r="28" spans="1:13" x14ac:dyDescent="0.25">
      <c r="G28" s="29"/>
      <c r="H28" s="29"/>
    </row>
    <row r="29" spans="1:13" x14ac:dyDescent="0.25">
      <c r="G29" s="29"/>
      <c r="I29" s="31"/>
    </row>
    <row r="31" spans="1:13" x14ac:dyDescent="0.25">
      <c r="F31" s="29"/>
    </row>
    <row r="33" spans="4:7" x14ac:dyDescent="0.25">
      <c r="D33" s="29"/>
    </row>
    <row r="36" spans="4:7" x14ac:dyDescent="0.25">
      <c r="G36" s="23"/>
    </row>
    <row r="40" spans="4:7" x14ac:dyDescent="0.25">
      <c r="G40" s="29"/>
    </row>
  </sheetData>
  <mergeCells count="12">
    <mergeCell ref="C7:C12"/>
    <mergeCell ref="A8:A12"/>
    <mergeCell ref="C13:C18"/>
    <mergeCell ref="A14:A18"/>
    <mergeCell ref="C19:C24"/>
    <mergeCell ref="A20:A24"/>
    <mergeCell ref="A6:B6"/>
    <mergeCell ref="A1:H2"/>
    <mergeCell ref="A3:A4"/>
    <mergeCell ref="B3:B4"/>
    <mergeCell ref="C3:C4"/>
    <mergeCell ref="D3:H3"/>
  </mergeCells>
  <pageMargins left="0.7" right="0.7" top="0.75" bottom="0.75" header="0.3" footer="0.3"/>
  <pageSetup paperSize="9" scale="5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M40"/>
  <sheetViews>
    <sheetView view="pageBreakPreview" zoomScale="70" zoomScaleNormal="70" zoomScaleSheetLayoutView="70" workbookViewId="0">
      <selection activeCell="F36" sqref="F36"/>
    </sheetView>
  </sheetViews>
  <sheetFormatPr defaultRowHeight="15" x14ac:dyDescent="0.25"/>
  <cols>
    <col min="2" max="2" width="66.28515625" customWidth="1"/>
    <col min="4" max="4" width="18" customWidth="1"/>
    <col min="6" max="6" width="19.140625" customWidth="1"/>
    <col min="7" max="7" width="17.42578125" customWidth="1"/>
    <col min="8" max="8" width="17.7109375" customWidth="1"/>
    <col min="10" max="10" width="47.140625" style="18" customWidth="1"/>
    <col min="13" max="13" width="36.42578125" customWidth="1"/>
  </cols>
  <sheetData>
    <row r="1" spans="1:10" ht="27" customHeight="1" x14ac:dyDescent="0.25">
      <c r="A1" s="46" t="s">
        <v>0</v>
      </c>
      <c r="B1" s="46"/>
      <c r="C1" s="46"/>
      <c r="D1" s="46"/>
      <c r="E1" s="46"/>
      <c r="F1" s="46"/>
      <c r="G1" s="46"/>
      <c r="H1" s="46"/>
    </row>
    <row r="2" spans="1:10" ht="34.5" customHeight="1" x14ac:dyDescent="0.25">
      <c r="A2" s="47"/>
      <c r="B2" s="47"/>
      <c r="C2" s="47"/>
      <c r="D2" s="47"/>
      <c r="E2" s="47"/>
      <c r="F2" s="47"/>
      <c r="G2" s="47"/>
      <c r="H2" s="47"/>
    </row>
    <row r="3" spans="1:10" ht="16.5" x14ac:dyDescent="0.25">
      <c r="A3" s="48" t="s">
        <v>1</v>
      </c>
      <c r="B3" s="50" t="s">
        <v>2</v>
      </c>
      <c r="C3" s="50" t="s">
        <v>3</v>
      </c>
      <c r="D3" s="52">
        <v>40969</v>
      </c>
      <c r="E3" s="53"/>
      <c r="F3" s="53"/>
      <c r="G3" s="53"/>
      <c r="H3" s="54"/>
    </row>
    <row r="4" spans="1:10" ht="16.5" x14ac:dyDescent="0.25">
      <c r="A4" s="49"/>
      <c r="B4" s="51"/>
      <c r="C4" s="51"/>
      <c r="D4" s="1" t="s">
        <v>4</v>
      </c>
      <c r="E4" s="1" t="s">
        <v>5</v>
      </c>
      <c r="F4" s="1" t="s">
        <v>6</v>
      </c>
      <c r="G4" s="1" t="s">
        <v>7</v>
      </c>
      <c r="H4" s="2" t="s">
        <v>8</v>
      </c>
    </row>
    <row r="5" spans="1:10" ht="16.5" x14ac:dyDescent="0.25">
      <c r="A5" s="4">
        <v>1</v>
      </c>
      <c r="B5" s="3">
        <v>2</v>
      </c>
      <c r="C5" s="3">
        <v>3</v>
      </c>
      <c r="D5" s="4">
        <v>4</v>
      </c>
      <c r="E5" s="4">
        <v>5</v>
      </c>
      <c r="F5" s="4">
        <v>6</v>
      </c>
      <c r="G5" s="4">
        <v>7</v>
      </c>
      <c r="H5" s="3">
        <v>8</v>
      </c>
      <c r="J5" s="19"/>
    </row>
    <row r="6" spans="1:10" ht="16.5" x14ac:dyDescent="0.25">
      <c r="A6" s="44" t="s">
        <v>9</v>
      </c>
      <c r="B6" s="45"/>
      <c r="C6" s="5"/>
      <c r="D6" s="6"/>
      <c r="E6" s="6"/>
      <c r="F6" s="6"/>
      <c r="G6" s="6"/>
      <c r="H6" s="7"/>
    </row>
    <row r="7" spans="1:10" ht="16.5" x14ac:dyDescent="0.25">
      <c r="A7" s="20">
        <v>1</v>
      </c>
      <c r="B7" s="21" t="s">
        <v>10</v>
      </c>
      <c r="C7" s="39" t="s">
        <v>11</v>
      </c>
      <c r="D7" s="22">
        <f>SUM(D8:D12)</f>
        <v>0</v>
      </c>
      <c r="E7" s="22">
        <f t="shared" ref="E7:G7" si="0">SUM(E8:E12)</f>
        <v>0</v>
      </c>
      <c r="F7" s="22">
        <f t="shared" si="0"/>
        <v>72089</v>
      </c>
      <c r="G7" s="26">
        <f t="shared" si="0"/>
        <v>0</v>
      </c>
      <c r="H7" s="24">
        <f>SUM(D7:G7)</f>
        <v>72089</v>
      </c>
    </row>
    <row r="8" spans="1:10" ht="16.5" x14ac:dyDescent="0.25">
      <c r="A8" s="40" t="s">
        <v>12</v>
      </c>
      <c r="B8" s="12" t="s">
        <v>13</v>
      </c>
      <c r="C8" s="39"/>
      <c r="D8" s="13">
        <v>0</v>
      </c>
      <c r="E8" s="13">
        <v>0</v>
      </c>
      <c r="F8" s="14">
        <v>72089</v>
      </c>
      <c r="G8" s="15">
        <v>0</v>
      </c>
      <c r="H8" s="27">
        <f t="shared" ref="H8:H24" si="1">SUM(D8:G8)</f>
        <v>72089</v>
      </c>
    </row>
    <row r="9" spans="1:10" ht="16.5" x14ac:dyDescent="0.25">
      <c r="A9" s="41"/>
      <c r="B9" s="12" t="s">
        <v>14</v>
      </c>
      <c r="C9" s="39"/>
      <c r="D9" s="13">
        <v>0</v>
      </c>
      <c r="E9" s="13">
        <v>0</v>
      </c>
      <c r="F9" s="13">
        <v>0</v>
      </c>
      <c r="G9" s="15">
        <v>0</v>
      </c>
      <c r="H9" s="27">
        <f t="shared" si="1"/>
        <v>0</v>
      </c>
    </row>
    <row r="10" spans="1:10" ht="16.5" x14ac:dyDescent="0.25">
      <c r="A10" s="41"/>
      <c r="B10" s="12" t="s">
        <v>15</v>
      </c>
      <c r="C10" s="39"/>
      <c r="D10" s="13">
        <v>0</v>
      </c>
      <c r="E10" s="13">
        <v>0</v>
      </c>
      <c r="F10" s="13">
        <v>0</v>
      </c>
      <c r="G10" s="15">
        <v>0</v>
      </c>
      <c r="H10" s="27">
        <f t="shared" si="1"/>
        <v>0</v>
      </c>
    </row>
    <row r="11" spans="1:10" ht="33" x14ac:dyDescent="0.25">
      <c r="A11" s="41"/>
      <c r="B11" s="12" t="s">
        <v>16</v>
      </c>
      <c r="C11" s="39"/>
      <c r="D11" s="13">
        <v>0</v>
      </c>
      <c r="E11" s="13">
        <v>0</v>
      </c>
      <c r="F11" s="13">
        <v>0</v>
      </c>
      <c r="G11" s="15">
        <v>0</v>
      </c>
      <c r="H11" s="27">
        <f t="shared" si="1"/>
        <v>0</v>
      </c>
    </row>
    <row r="12" spans="1:10" ht="16.5" x14ac:dyDescent="0.25">
      <c r="A12" s="42"/>
      <c r="B12" s="12" t="s">
        <v>17</v>
      </c>
      <c r="C12" s="39"/>
      <c r="D12" s="13">
        <v>0</v>
      </c>
      <c r="E12" s="13">
        <v>0</v>
      </c>
      <c r="F12" s="13"/>
      <c r="G12" s="15">
        <v>0</v>
      </c>
      <c r="H12" s="27">
        <f t="shared" si="1"/>
        <v>0</v>
      </c>
    </row>
    <row r="13" spans="1:10" ht="16.5" x14ac:dyDescent="0.25">
      <c r="A13" s="8">
        <v>2</v>
      </c>
      <c r="B13" s="9" t="s">
        <v>18</v>
      </c>
      <c r="C13" s="39" t="s">
        <v>11</v>
      </c>
      <c r="D13" s="10">
        <f>SUM(D14:D18)</f>
        <v>1063802</v>
      </c>
      <c r="E13" s="10">
        <f t="shared" ref="E13:G13" si="2">SUM(E14:E18)</f>
        <v>0</v>
      </c>
      <c r="F13" s="10">
        <f t="shared" si="2"/>
        <v>7287677</v>
      </c>
      <c r="G13" s="10">
        <f t="shared" si="2"/>
        <v>839996</v>
      </c>
      <c r="H13" s="25">
        <f t="shared" si="1"/>
        <v>9191475</v>
      </c>
      <c r="J13" s="18" t="s">
        <v>21</v>
      </c>
    </row>
    <row r="14" spans="1:10" ht="16.5" x14ac:dyDescent="0.25">
      <c r="A14" s="40" t="s">
        <v>12</v>
      </c>
      <c r="B14" s="12" t="s">
        <v>13</v>
      </c>
      <c r="C14" s="39"/>
      <c r="D14" s="14">
        <f>848954+214848</f>
        <v>1063802</v>
      </c>
      <c r="E14" s="14">
        <v>0</v>
      </c>
      <c r="F14" s="14">
        <f>1104729+16891+5587273+317432</f>
        <v>7026325</v>
      </c>
      <c r="G14" s="14">
        <f>21717+442570+42341</f>
        <v>506628</v>
      </c>
      <c r="H14" s="28">
        <f t="shared" si="1"/>
        <v>8596755</v>
      </c>
    </row>
    <row r="15" spans="1:10" ht="16.5" x14ac:dyDescent="0.25">
      <c r="A15" s="41"/>
      <c r="B15" s="12" t="s">
        <v>14</v>
      </c>
      <c r="C15" s="39"/>
      <c r="D15" s="14">
        <v>0</v>
      </c>
      <c r="E15" s="14">
        <v>0</v>
      </c>
      <c r="F15" s="14">
        <v>0</v>
      </c>
      <c r="G15" s="14">
        <v>0</v>
      </c>
      <c r="H15" s="28">
        <f t="shared" si="1"/>
        <v>0</v>
      </c>
      <c r="J15" s="30"/>
    </row>
    <row r="16" spans="1:10" ht="16.5" x14ac:dyDescent="0.25">
      <c r="A16" s="41"/>
      <c r="B16" s="12" t="s">
        <v>15</v>
      </c>
      <c r="C16" s="39"/>
      <c r="D16" s="14">
        <v>0</v>
      </c>
      <c r="E16" s="14">
        <v>0</v>
      </c>
      <c r="F16" s="14">
        <v>0</v>
      </c>
      <c r="G16" s="14">
        <v>0</v>
      </c>
      <c r="H16" s="28">
        <f t="shared" si="1"/>
        <v>0</v>
      </c>
    </row>
    <row r="17" spans="1:13" ht="33" x14ac:dyDescent="0.25">
      <c r="A17" s="41"/>
      <c r="B17" s="12" t="s">
        <v>16</v>
      </c>
      <c r="C17" s="39"/>
      <c r="D17" s="14">
        <v>0</v>
      </c>
      <c r="E17" s="14">
        <v>0</v>
      </c>
      <c r="F17" s="14">
        <v>0</v>
      </c>
      <c r="G17" s="14">
        <v>0</v>
      </c>
      <c r="H17" s="28">
        <f t="shared" si="1"/>
        <v>0</v>
      </c>
    </row>
    <row r="18" spans="1:13" ht="16.5" x14ac:dyDescent="0.25">
      <c r="A18" s="42"/>
      <c r="B18" s="12" t="s">
        <v>17</v>
      </c>
      <c r="C18" s="39"/>
      <c r="D18" s="14">
        <v>0</v>
      </c>
      <c r="E18" s="14">
        <v>0</v>
      </c>
      <c r="F18" s="14">
        <f>153049+55721+12164+40418</f>
        <v>261352</v>
      </c>
      <c r="G18" s="14">
        <f>86493+33170+61506+152199</f>
        <v>333368</v>
      </c>
      <c r="H18" s="28">
        <f t="shared" si="1"/>
        <v>594720</v>
      </c>
    </row>
    <row r="19" spans="1:13" ht="16.5" x14ac:dyDescent="0.25">
      <c r="A19" s="8">
        <v>3</v>
      </c>
      <c r="B19" s="9" t="s">
        <v>19</v>
      </c>
      <c r="C19" s="39" t="s">
        <v>11</v>
      </c>
      <c r="D19" s="10">
        <f>SUM(D20:D24)</f>
        <v>650972315</v>
      </c>
      <c r="E19" s="10">
        <f t="shared" ref="E19:G19" si="3">SUM(E20:E24)</f>
        <v>0</v>
      </c>
      <c r="F19" s="37">
        <f t="shared" si="3"/>
        <v>0</v>
      </c>
      <c r="G19" s="10">
        <f t="shared" si="3"/>
        <v>0</v>
      </c>
      <c r="H19" s="11">
        <f t="shared" si="1"/>
        <v>650972315</v>
      </c>
      <c r="J19" s="18" t="s">
        <v>20</v>
      </c>
    </row>
    <row r="20" spans="1:13" ht="16.5" x14ac:dyDescent="0.25">
      <c r="A20" s="40" t="s">
        <v>12</v>
      </c>
      <c r="B20" s="12" t="s">
        <v>13</v>
      </c>
      <c r="C20" s="39"/>
      <c r="D20" s="14">
        <f>10148821+640555400</f>
        <v>650704221</v>
      </c>
      <c r="E20" s="34" t="s">
        <v>22</v>
      </c>
      <c r="F20" s="33" t="s">
        <v>22</v>
      </c>
      <c r="G20" s="33" t="s">
        <v>22</v>
      </c>
      <c r="H20" s="27">
        <f t="shared" si="1"/>
        <v>650704221</v>
      </c>
    </row>
    <row r="21" spans="1:13" ht="16.5" x14ac:dyDescent="0.25">
      <c r="A21" s="41"/>
      <c r="B21" s="12" t="s">
        <v>14</v>
      </c>
      <c r="C21" s="39"/>
      <c r="D21" s="34" t="s">
        <v>22</v>
      </c>
      <c r="E21" s="34" t="s">
        <v>22</v>
      </c>
      <c r="F21" s="33" t="s">
        <v>22</v>
      </c>
      <c r="G21" s="33" t="s">
        <v>22</v>
      </c>
      <c r="H21" s="27">
        <f t="shared" si="1"/>
        <v>0</v>
      </c>
    </row>
    <row r="22" spans="1:13" ht="18.75" x14ac:dyDescent="0.3">
      <c r="A22" s="41"/>
      <c r="B22" s="12" t="s">
        <v>15</v>
      </c>
      <c r="C22" s="39"/>
      <c r="D22" s="34" t="s">
        <v>22</v>
      </c>
      <c r="E22" s="34" t="s">
        <v>22</v>
      </c>
      <c r="F22" s="33" t="s">
        <v>22</v>
      </c>
      <c r="G22" s="33" t="s">
        <v>22</v>
      </c>
      <c r="H22" s="27">
        <f t="shared" si="1"/>
        <v>0</v>
      </c>
      <c r="J22" s="32"/>
      <c r="M22" s="38"/>
    </row>
    <row r="23" spans="1:13" ht="33" x14ac:dyDescent="0.25">
      <c r="A23" s="41"/>
      <c r="B23" s="12" t="s">
        <v>16</v>
      </c>
      <c r="C23" s="39"/>
      <c r="D23" s="34" t="s">
        <v>22</v>
      </c>
      <c r="E23" s="34" t="s">
        <v>22</v>
      </c>
      <c r="F23" s="33" t="s">
        <v>22</v>
      </c>
      <c r="G23" s="33" t="s">
        <v>22</v>
      </c>
      <c r="H23" s="27">
        <f t="shared" si="1"/>
        <v>0</v>
      </c>
    </row>
    <row r="24" spans="1:13" ht="16.5" x14ac:dyDescent="0.25">
      <c r="A24" s="43"/>
      <c r="B24" s="16" t="s">
        <v>17</v>
      </c>
      <c r="C24" s="39"/>
      <c r="D24" s="17">
        <f>205091+63003</f>
        <v>268094</v>
      </c>
      <c r="E24" s="35" t="s">
        <v>22</v>
      </c>
      <c r="F24" s="36" t="s">
        <v>22</v>
      </c>
      <c r="G24" s="36" t="s">
        <v>22</v>
      </c>
      <c r="H24" s="27">
        <f t="shared" si="1"/>
        <v>268094</v>
      </c>
    </row>
    <row r="26" spans="1:13" x14ac:dyDescent="0.25">
      <c r="H26" s="29"/>
    </row>
    <row r="27" spans="1:13" x14ac:dyDescent="0.25">
      <c r="H27" s="29"/>
    </row>
    <row r="28" spans="1:13" x14ac:dyDescent="0.25">
      <c r="G28" s="29"/>
      <c r="H28" s="29"/>
    </row>
    <row r="29" spans="1:13" x14ac:dyDescent="0.25">
      <c r="I29" s="31"/>
    </row>
    <row r="33" spans="4:7" x14ac:dyDescent="0.25">
      <c r="D33" s="29"/>
      <c r="F33" s="29"/>
    </row>
    <row r="36" spans="4:7" x14ac:dyDescent="0.25">
      <c r="G36" s="23"/>
    </row>
    <row r="40" spans="4:7" x14ac:dyDescent="0.25">
      <c r="G40" s="29"/>
    </row>
  </sheetData>
  <mergeCells count="12">
    <mergeCell ref="C7:C12"/>
    <mergeCell ref="A8:A12"/>
    <mergeCell ref="C13:C18"/>
    <mergeCell ref="A14:A18"/>
    <mergeCell ref="C19:C24"/>
    <mergeCell ref="A20:A24"/>
    <mergeCell ref="A6:B6"/>
    <mergeCell ref="A1:H2"/>
    <mergeCell ref="A3:A4"/>
    <mergeCell ref="B3:B4"/>
    <mergeCell ref="C3:C4"/>
    <mergeCell ref="D3:H3"/>
  </mergeCells>
  <pageMargins left="0.7" right="0.7" top="0.75" bottom="0.75" header="0.3" footer="0.3"/>
  <pageSetup paperSize="9" scale="5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M40"/>
  <sheetViews>
    <sheetView view="pageBreakPreview" zoomScale="70" zoomScaleNormal="70" zoomScaleSheetLayoutView="70" workbookViewId="0">
      <selection activeCell="H7" activeCellId="2" sqref="H19 H13 H7"/>
    </sheetView>
  </sheetViews>
  <sheetFormatPr defaultRowHeight="15" x14ac:dyDescent="0.25"/>
  <cols>
    <col min="2" max="2" width="66.28515625" customWidth="1"/>
    <col min="4" max="4" width="18" customWidth="1"/>
    <col min="6" max="6" width="19.140625" customWidth="1"/>
    <col min="7" max="7" width="17.42578125" customWidth="1"/>
    <col min="8" max="8" width="17.7109375" customWidth="1"/>
    <col min="10" max="10" width="47.140625" style="18" customWidth="1"/>
    <col min="13" max="13" width="36.42578125" customWidth="1"/>
  </cols>
  <sheetData>
    <row r="1" spans="1:10" ht="27" customHeight="1" x14ac:dyDescent="0.25">
      <c r="A1" s="46" t="s">
        <v>0</v>
      </c>
      <c r="B1" s="46"/>
      <c r="C1" s="46"/>
      <c r="D1" s="46"/>
      <c r="E1" s="46"/>
      <c r="F1" s="46"/>
      <c r="G1" s="46"/>
      <c r="H1" s="46"/>
    </row>
    <row r="2" spans="1:10" ht="34.5" customHeight="1" x14ac:dyDescent="0.25">
      <c r="A2" s="47"/>
      <c r="B2" s="47"/>
      <c r="C2" s="47"/>
      <c r="D2" s="47"/>
      <c r="E2" s="47"/>
      <c r="F2" s="47"/>
      <c r="G2" s="47"/>
      <c r="H2" s="47"/>
    </row>
    <row r="3" spans="1:10" ht="16.5" x14ac:dyDescent="0.25">
      <c r="A3" s="48" t="s">
        <v>1</v>
      </c>
      <c r="B3" s="50" t="s">
        <v>2</v>
      </c>
      <c r="C3" s="50" t="s">
        <v>3</v>
      </c>
      <c r="D3" s="52">
        <v>41000</v>
      </c>
      <c r="E3" s="53"/>
      <c r="F3" s="53"/>
      <c r="G3" s="53"/>
      <c r="H3" s="54"/>
    </row>
    <row r="4" spans="1:10" ht="16.5" x14ac:dyDescent="0.25">
      <c r="A4" s="49"/>
      <c r="B4" s="51"/>
      <c r="C4" s="51"/>
      <c r="D4" s="1" t="s">
        <v>4</v>
      </c>
      <c r="E4" s="1" t="s">
        <v>5</v>
      </c>
      <c r="F4" s="1" t="s">
        <v>6</v>
      </c>
      <c r="G4" s="1" t="s">
        <v>7</v>
      </c>
      <c r="H4" s="2" t="s">
        <v>8</v>
      </c>
    </row>
    <row r="5" spans="1:10" ht="16.5" x14ac:dyDescent="0.25">
      <c r="A5" s="4">
        <v>1</v>
      </c>
      <c r="B5" s="3">
        <v>2</v>
      </c>
      <c r="C5" s="3">
        <v>3</v>
      </c>
      <c r="D5" s="4">
        <v>4</v>
      </c>
      <c r="E5" s="4">
        <v>5</v>
      </c>
      <c r="F5" s="4">
        <v>6</v>
      </c>
      <c r="G5" s="4">
        <v>7</v>
      </c>
      <c r="H5" s="3">
        <v>8</v>
      </c>
      <c r="J5" s="19"/>
    </row>
    <row r="6" spans="1:10" ht="16.5" x14ac:dyDescent="0.25">
      <c r="A6" s="44" t="s">
        <v>9</v>
      </c>
      <c r="B6" s="45"/>
      <c r="C6" s="5"/>
      <c r="D6" s="6"/>
      <c r="E6" s="6"/>
      <c r="F6" s="6"/>
      <c r="G6" s="6"/>
      <c r="H6" s="7"/>
    </row>
    <row r="7" spans="1:10" ht="16.5" x14ac:dyDescent="0.25">
      <c r="A7" s="20">
        <v>1</v>
      </c>
      <c r="B7" s="21" t="s">
        <v>10</v>
      </c>
      <c r="C7" s="39" t="s">
        <v>11</v>
      </c>
      <c r="D7" s="22">
        <f>SUM(D8:D12)</f>
        <v>0</v>
      </c>
      <c r="E7" s="22">
        <f t="shared" ref="E7:G7" si="0">SUM(E8:E12)</f>
        <v>0</v>
      </c>
      <c r="F7" s="22">
        <f t="shared" si="0"/>
        <v>60170</v>
      </c>
      <c r="G7" s="26">
        <f t="shared" si="0"/>
        <v>0</v>
      </c>
      <c r="H7" s="24">
        <f>SUM(D7:G7)</f>
        <v>60170</v>
      </c>
    </row>
    <row r="8" spans="1:10" ht="16.5" x14ac:dyDescent="0.25">
      <c r="A8" s="40" t="s">
        <v>12</v>
      </c>
      <c r="B8" s="12" t="s">
        <v>13</v>
      </c>
      <c r="C8" s="39"/>
      <c r="D8" s="13">
        <v>0</v>
      </c>
      <c r="E8" s="13">
        <v>0</v>
      </c>
      <c r="F8" s="14">
        <v>60170</v>
      </c>
      <c r="G8" s="15">
        <v>0</v>
      </c>
      <c r="H8" s="27">
        <f t="shared" ref="H8:H24" si="1">SUM(D8:G8)</f>
        <v>60170</v>
      </c>
    </row>
    <row r="9" spans="1:10" ht="16.5" x14ac:dyDescent="0.25">
      <c r="A9" s="41"/>
      <c r="B9" s="12" t="s">
        <v>14</v>
      </c>
      <c r="C9" s="39"/>
      <c r="D9" s="13">
        <v>0</v>
      </c>
      <c r="E9" s="13">
        <v>0</v>
      </c>
      <c r="F9" s="13">
        <v>0</v>
      </c>
      <c r="G9" s="15">
        <v>0</v>
      </c>
      <c r="H9" s="27">
        <f t="shared" si="1"/>
        <v>0</v>
      </c>
    </row>
    <row r="10" spans="1:10" ht="16.5" x14ac:dyDescent="0.25">
      <c r="A10" s="41"/>
      <c r="B10" s="12" t="s">
        <v>15</v>
      </c>
      <c r="C10" s="39"/>
      <c r="D10" s="13">
        <v>0</v>
      </c>
      <c r="E10" s="13">
        <v>0</v>
      </c>
      <c r="F10" s="13">
        <v>0</v>
      </c>
      <c r="G10" s="15">
        <v>0</v>
      </c>
      <c r="H10" s="27">
        <f t="shared" si="1"/>
        <v>0</v>
      </c>
    </row>
    <row r="11" spans="1:10" ht="33" x14ac:dyDescent="0.25">
      <c r="A11" s="41"/>
      <c r="B11" s="12" t="s">
        <v>16</v>
      </c>
      <c r="C11" s="39"/>
      <c r="D11" s="13">
        <v>0</v>
      </c>
      <c r="E11" s="13">
        <v>0</v>
      </c>
      <c r="F11" s="13">
        <v>0</v>
      </c>
      <c r="G11" s="15">
        <v>0</v>
      </c>
      <c r="H11" s="27">
        <f t="shared" si="1"/>
        <v>0</v>
      </c>
    </row>
    <row r="12" spans="1:10" ht="16.5" x14ac:dyDescent="0.25">
      <c r="A12" s="42"/>
      <c r="B12" s="12" t="s">
        <v>17</v>
      </c>
      <c r="C12" s="39"/>
      <c r="D12" s="13">
        <v>0</v>
      </c>
      <c r="E12" s="13">
        <v>0</v>
      </c>
      <c r="F12" s="13"/>
      <c r="G12" s="15">
        <v>0</v>
      </c>
      <c r="H12" s="27">
        <f t="shared" si="1"/>
        <v>0</v>
      </c>
    </row>
    <row r="13" spans="1:10" ht="16.5" x14ac:dyDescent="0.25">
      <c r="A13" s="8">
        <v>2</v>
      </c>
      <c r="B13" s="9" t="s">
        <v>18</v>
      </c>
      <c r="C13" s="39" t="s">
        <v>11</v>
      </c>
      <c r="D13" s="10">
        <f>SUM(D14:D18)</f>
        <v>959330</v>
      </c>
      <c r="E13" s="10">
        <f t="shared" ref="E13:G13" si="2">SUM(E14:E18)</f>
        <v>0</v>
      </c>
      <c r="F13" s="10">
        <f t="shared" si="2"/>
        <v>6346582</v>
      </c>
      <c r="G13" s="10">
        <f t="shared" si="2"/>
        <v>728102</v>
      </c>
      <c r="H13" s="25">
        <f t="shared" si="1"/>
        <v>8034014</v>
      </c>
      <c r="J13" s="18" t="s">
        <v>21</v>
      </c>
    </row>
    <row r="14" spans="1:10" ht="16.5" x14ac:dyDescent="0.25">
      <c r="A14" s="40" t="s">
        <v>12</v>
      </c>
      <c r="B14" s="12" t="s">
        <v>13</v>
      </c>
      <c r="C14" s="39"/>
      <c r="D14" s="14">
        <f>751502+207828</f>
        <v>959330</v>
      </c>
      <c r="E14" s="14">
        <v>0</v>
      </c>
      <c r="F14" s="14">
        <f>910390+5209261</f>
        <v>6119651</v>
      </c>
      <c r="G14" s="14">
        <f>16994+414903</f>
        <v>431897</v>
      </c>
      <c r="H14" s="28">
        <f t="shared" si="1"/>
        <v>7510878</v>
      </c>
    </row>
    <row r="15" spans="1:10" ht="16.5" x14ac:dyDescent="0.25">
      <c r="A15" s="41"/>
      <c r="B15" s="12" t="s">
        <v>14</v>
      </c>
      <c r="C15" s="39"/>
      <c r="D15" s="14">
        <v>0</v>
      </c>
      <c r="E15" s="14">
        <v>0</v>
      </c>
      <c r="F15" s="14">
        <v>0</v>
      </c>
      <c r="G15" s="14">
        <v>0</v>
      </c>
      <c r="H15" s="28">
        <f t="shared" si="1"/>
        <v>0</v>
      </c>
      <c r="J15" s="30"/>
    </row>
    <row r="16" spans="1:10" ht="16.5" x14ac:dyDescent="0.25">
      <c r="A16" s="41"/>
      <c r="B16" s="12" t="s">
        <v>15</v>
      </c>
      <c r="C16" s="39"/>
      <c r="D16" s="14">
        <v>0</v>
      </c>
      <c r="E16" s="14">
        <v>0</v>
      </c>
      <c r="F16" s="14">
        <v>0</v>
      </c>
      <c r="G16" s="14">
        <v>0</v>
      </c>
      <c r="H16" s="28">
        <f t="shared" si="1"/>
        <v>0</v>
      </c>
    </row>
    <row r="17" spans="1:13" ht="33" x14ac:dyDescent="0.25">
      <c r="A17" s="41"/>
      <c r="B17" s="12" t="s">
        <v>16</v>
      </c>
      <c r="C17" s="39"/>
      <c r="D17" s="14">
        <v>0</v>
      </c>
      <c r="E17" s="14">
        <v>0</v>
      </c>
      <c r="F17" s="14">
        <v>0</v>
      </c>
      <c r="G17" s="14">
        <v>0</v>
      </c>
      <c r="H17" s="28">
        <f t="shared" si="1"/>
        <v>0</v>
      </c>
    </row>
    <row r="18" spans="1:13" ht="16.5" x14ac:dyDescent="0.25">
      <c r="A18" s="42"/>
      <c r="B18" s="12" t="s">
        <v>17</v>
      </c>
      <c r="C18" s="39"/>
      <c r="D18" s="14">
        <v>0</v>
      </c>
      <c r="E18" s="14">
        <v>0</v>
      </c>
      <c r="F18" s="14">
        <f>127779+45773+40916+12463</f>
        <v>226931</v>
      </c>
      <c r="G18" s="14">
        <f>74778+27920+137641+55866</f>
        <v>296205</v>
      </c>
      <c r="H18" s="28">
        <f t="shared" si="1"/>
        <v>523136</v>
      </c>
    </row>
    <row r="19" spans="1:13" ht="16.5" x14ac:dyDescent="0.25">
      <c r="A19" s="8">
        <v>3</v>
      </c>
      <c r="B19" s="9" t="s">
        <v>19</v>
      </c>
      <c r="C19" s="39" t="s">
        <v>11</v>
      </c>
      <c r="D19" s="10">
        <f>SUM(D20:D24)</f>
        <v>612014897</v>
      </c>
      <c r="E19" s="10">
        <f t="shared" ref="E19:G19" si="3">SUM(E20:E24)</f>
        <v>0</v>
      </c>
      <c r="F19" s="37">
        <f t="shared" si="3"/>
        <v>0</v>
      </c>
      <c r="G19" s="10">
        <f t="shared" si="3"/>
        <v>0</v>
      </c>
      <c r="H19" s="11">
        <f t="shared" si="1"/>
        <v>612014897</v>
      </c>
      <c r="J19" s="18" t="s">
        <v>20</v>
      </c>
    </row>
    <row r="20" spans="1:13" ht="16.5" x14ac:dyDescent="0.25">
      <c r="A20" s="40" t="s">
        <v>12</v>
      </c>
      <c r="B20" s="12" t="s">
        <v>13</v>
      </c>
      <c r="C20" s="39"/>
      <c r="D20" s="14">
        <f>8712356+603055238</f>
        <v>611767594</v>
      </c>
      <c r="E20" s="34" t="s">
        <v>22</v>
      </c>
      <c r="F20" s="33" t="s">
        <v>22</v>
      </c>
      <c r="G20" s="33" t="s">
        <v>22</v>
      </c>
      <c r="H20" s="27">
        <f t="shared" si="1"/>
        <v>611767594</v>
      </c>
    </row>
    <row r="21" spans="1:13" ht="16.5" x14ac:dyDescent="0.25">
      <c r="A21" s="41"/>
      <c r="B21" s="12" t="s">
        <v>14</v>
      </c>
      <c r="C21" s="39"/>
      <c r="D21" s="34" t="s">
        <v>22</v>
      </c>
      <c r="E21" s="34" t="s">
        <v>22</v>
      </c>
      <c r="F21" s="33" t="s">
        <v>22</v>
      </c>
      <c r="G21" s="33" t="s">
        <v>22</v>
      </c>
      <c r="H21" s="27">
        <f t="shared" si="1"/>
        <v>0</v>
      </c>
    </row>
    <row r="22" spans="1:13" ht="18.75" x14ac:dyDescent="0.3">
      <c r="A22" s="41"/>
      <c r="B22" s="12" t="s">
        <v>15</v>
      </c>
      <c r="C22" s="39"/>
      <c r="D22" s="34" t="s">
        <v>22</v>
      </c>
      <c r="E22" s="34" t="s">
        <v>22</v>
      </c>
      <c r="F22" s="33" t="s">
        <v>22</v>
      </c>
      <c r="G22" s="33" t="s">
        <v>22</v>
      </c>
      <c r="H22" s="27">
        <f t="shared" si="1"/>
        <v>0</v>
      </c>
      <c r="J22" s="32"/>
      <c r="M22" s="38"/>
    </row>
    <row r="23" spans="1:13" ht="33" x14ac:dyDescent="0.25">
      <c r="A23" s="41"/>
      <c r="B23" s="12" t="s">
        <v>16</v>
      </c>
      <c r="C23" s="39"/>
      <c r="D23" s="34" t="s">
        <v>22</v>
      </c>
      <c r="E23" s="34" t="s">
        <v>22</v>
      </c>
      <c r="F23" s="33" t="s">
        <v>22</v>
      </c>
      <c r="G23" s="33" t="s">
        <v>22</v>
      </c>
      <c r="H23" s="27">
        <f t="shared" si="1"/>
        <v>0</v>
      </c>
    </row>
    <row r="24" spans="1:13" ht="16.5" x14ac:dyDescent="0.25">
      <c r="A24" s="43"/>
      <c r="B24" s="16" t="s">
        <v>17</v>
      </c>
      <c r="C24" s="39"/>
      <c r="D24" s="17">
        <f>188680+58623</f>
        <v>247303</v>
      </c>
      <c r="E24" s="35" t="s">
        <v>22</v>
      </c>
      <c r="F24" s="36" t="s">
        <v>22</v>
      </c>
      <c r="G24" s="36" t="s">
        <v>22</v>
      </c>
      <c r="H24" s="27">
        <f t="shared" si="1"/>
        <v>247303</v>
      </c>
    </row>
    <row r="26" spans="1:13" x14ac:dyDescent="0.25">
      <c r="H26" s="29"/>
    </row>
    <row r="27" spans="1:13" x14ac:dyDescent="0.25">
      <c r="H27" s="29"/>
    </row>
    <row r="28" spans="1:13" x14ac:dyDescent="0.25">
      <c r="G28" s="29"/>
      <c r="H28" s="29"/>
    </row>
    <row r="29" spans="1:13" x14ac:dyDescent="0.25">
      <c r="I29" s="31"/>
    </row>
    <row r="33" spans="4:7" x14ac:dyDescent="0.25">
      <c r="D33" s="29"/>
      <c r="F33" s="29"/>
    </row>
    <row r="36" spans="4:7" x14ac:dyDescent="0.25">
      <c r="G36" s="23"/>
    </row>
    <row r="40" spans="4:7" x14ac:dyDescent="0.25">
      <c r="G40" s="29"/>
    </row>
  </sheetData>
  <mergeCells count="12">
    <mergeCell ref="A6:B6"/>
    <mergeCell ref="A1:H2"/>
    <mergeCell ref="A3:A4"/>
    <mergeCell ref="B3:B4"/>
    <mergeCell ref="C3:C4"/>
    <mergeCell ref="D3:H3"/>
    <mergeCell ref="C7:C12"/>
    <mergeCell ref="A8:A12"/>
    <mergeCell ref="C13:C18"/>
    <mergeCell ref="A14:A18"/>
    <mergeCell ref="C19:C24"/>
    <mergeCell ref="A20:A24"/>
  </mergeCells>
  <pageMargins left="0.7" right="0.7" top="0.75" bottom="0.75" header="0.3" footer="0.3"/>
  <pageSetup paperSize="9" scale="5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I41"/>
  <sheetViews>
    <sheetView tabSelected="1" view="pageBreakPreview" zoomScale="70" zoomScaleNormal="70" zoomScaleSheetLayoutView="70" workbookViewId="0">
      <selection activeCell="D33" sqref="D33"/>
    </sheetView>
  </sheetViews>
  <sheetFormatPr defaultRowHeight="15" x14ac:dyDescent="0.25"/>
  <cols>
    <col min="2" max="2" width="66.28515625" customWidth="1"/>
    <col min="4" max="4" width="18" customWidth="1"/>
    <col min="6" max="6" width="15.85546875" customWidth="1"/>
    <col min="7" max="7" width="17.42578125" customWidth="1"/>
    <col min="8" max="8" width="17.7109375" customWidth="1"/>
    <col min="9" max="9" width="45.7109375" customWidth="1"/>
  </cols>
  <sheetData>
    <row r="1" spans="1:9" s="59" customFormat="1" ht="27" customHeight="1" x14ac:dyDescent="0.25">
      <c r="A1" s="58" t="s">
        <v>0</v>
      </c>
      <c r="B1" s="58"/>
      <c r="C1" s="58"/>
      <c r="D1" s="58"/>
      <c r="E1" s="58"/>
      <c r="F1" s="58"/>
      <c r="G1" s="58"/>
      <c r="H1" s="58"/>
    </row>
    <row r="2" spans="1:9" s="59" customFormat="1" ht="34.5" customHeight="1" thickBot="1" x14ac:dyDescent="0.3">
      <c r="A2" s="60"/>
      <c r="B2" s="60"/>
      <c r="C2" s="60"/>
      <c r="D2" s="60"/>
      <c r="E2" s="60"/>
      <c r="F2" s="60"/>
      <c r="G2" s="60"/>
      <c r="H2" s="60"/>
    </row>
    <row r="3" spans="1:9" s="59" customFormat="1" ht="24" customHeight="1" x14ac:dyDescent="0.25">
      <c r="A3" s="61" t="s">
        <v>1</v>
      </c>
      <c r="B3" s="62" t="s">
        <v>2</v>
      </c>
      <c r="C3" s="63" t="s">
        <v>3</v>
      </c>
      <c r="D3" s="64">
        <v>41030</v>
      </c>
      <c r="E3" s="64"/>
      <c r="F3" s="64"/>
      <c r="G3" s="64"/>
      <c r="H3" s="65"/>
    </row>
    <row r="4" spans="1:9" s="59" customFormat="1" ht="24" customHeight="1" thickBot="1" x14ac:dyDescent="0.3">
      <c r="A4" s="66"/>
      <c r="B4" s="67"/>
      <c r="C4" s="68"/>
      <c r="D4" s="69" t="s">
        <v>4</v>
      </c>
      <c r="E4" s="70" t="s">
        <v>5</v>
      </c>
      <c r="F4" s="70" t="s">
        <v>6</v>
      </c>
      <c r="G4" s="70" t="s">
        <v>7</v>
      </c>
      <c r="H4" s="71" t="s">
        <v>8</v>
      </c>
    </row>
    <row r="5" spans="1:9" ht="22.5" customHeight="1" x14ac:dyDescent="0.25">
      <c r="A5" s="72" t="s">
        <v>23</v>
      </c>
      <c r="B5" s="73"/>
      <c r="C5" s="74"/>
      <c r="D5" s="75">
        <f t="shared" ref="D5:F5" si="0">D8+D14+D20</f>
        <v>617501593</v>
      </c>
      <c r="E5" s="75">
        <f t="shared" si="0"/>
        <v>0</v>
      </c>
      <c r="F5" s="75">
        <f t="shared" si="0"/>
        <v>5838367</v>
      </c>
      <c r="G5" s="75">
        <f>G8+G14+G20</f>
        <v>714223</v>
      </c>
      <c r="H5" s="76">
        <f>D5+E5+F5+G5</f>
        <v>624054183</v>
      </c>
    </row>
    <row r="6" spans="1:9" ht="22.5" customHeight="1" x14ac:dyDescent="0.25">
      <c r="A6" s="77" t="s">
        <v>24</v>
      </c>
      <c r="B6" s="78"/>
      <c r="C6" s="79"/>
      <c r="D6" s="80">
        <f t="shared" ref="D6:F6" si="1">D13+D19+D25</f>
        <v>238792</v>
      </c>
      <c r="E6" s="80">
        <f t="shared" si="1"/>
        <v>0</v>
      </c>
      <c r="F6" s="80">
        <f t="shared" si="1"/>
        <v>216179</v>
      </c>
      <c r="G6" s="80">
        <f>G13+G19+G25</f>
        <v>283066</v>
      </c>
      <c r="H6" s="81">
        <f>D6+E6+F6+G6</f>
        <v>738037</v>
      </c>
    </row>
    <row r="7" spans="1:9" s="87" customFormat="1" ht="16.5" x14ac:dyDescent="0.25">
      <c r="A7" s="82"/>
      <c r="B7" s="83"/>
      <c r="C7" s="84"/>
      <c r="D7" s="85"/>
      <c r="E7" s="85"/>
      <c r="F7" s="85"/>
      <c r="G7" s="85"/>
      <c r="H7" s="86"/>
    </row>
    <row r="8" spans="1:9" s="87" customFormat="1" ht="16.5" x14ac:dyDescent="0.25">
      <c r="A8" s="88">
        <v>1</v>
      </c>
      <c r="B8" s="89" t="s">
        <v>10</v>
      </c>
      <c r="C8" s="90" t="s">
        <v>11</v>
      </c>
      <c r="D8" s="91">
        <f>SUM(D9:D13)</f>
        <v>0</v>
      </c>
      <c r="E8" s="92">
        <f t="shared" ref="E8:G8" si="2">SUM(E9:E13)</f>
        <v>0</v>
      </c>
      <c r="F8" s="92">
        <f t="shared" si="2"/>
        <v>57869</v>
      </c>
      <c r="G8" s="93">
        <f t="shared" si="2"/>
        <v>0</v>
      </c>
      <c r="H8" s="94">
        <f t="shared" ref="H8:H25" si="3">SUM(D8:G8)</f>
        <v>57869</v>
      </c>
    </row>
    <row r="9" spans="1:9" s="59" customFormat="1" ht="16.5" x14ac:dyDescent="0.25">
      <c r="A9" s="95" t="s">
        <v>12</v>
      </c>
      <c r="B9" s="96" t="s">
        <v>13</v>
      </c>
      <c r="C9" s="90"/>
      <c r="D9" s="97">
        <v>0</v>
      </c>
      <c r="E9" s="98">
        <v>0</v>
      </c>
      <c r="F9" s="99">
        <v>57869</v>
      </c>
      <c r="G9" s="100">
        <v>0</v>
      </c>
      <c r="H9" s="101">
        <f t="shared" si="3"/>
        <v>57869</v>
      </c>
    </row>
    <row r="10" spans="1:9" s="59" customFormat="1" ht="16.5" x14ac:dyDescent="0.25">
      <c r="A10" s="102"/>
      <c r="B10" s="96" t="s">
        <v>14</v>
      </c>
      <c r="C10" s="90"/>
      <c r="D10" s="97">
        <v>0</v>
      </c>
      <c r="E10" s="98">
        <v>0</v>
      </c>
      <c r="F10" s="98">
        <v>0</v>
      </c>
      <c r="G10" s="100">
        <v>0</v>
      </c>
      <c r="H10" s="101">
        <f t="shared" si="3"/>
        <v>0</v>
      </c>
    </row>
    <row r="11" spans="1:9" s="59" customFormat="1" ht="16.5" x14ac:dyDescent="0.25">
      <c r="A11" s="102"/>
      <c r="B11" s="96" t="s">
        <v>15</v>
      </c>
      <c r="C11" s="90"/>
      <c r="D11" s="97">
        <v>0</v>
      </c>
      <c r="E11" s="98">
        <v>0</v>
      </c>
      <c r="F11" s="98">
        <v>0</v>
      </c>
      <c r="G11" s="100">
        <v>0</v>
      </c>
      <c r="H11" s="101">
        <f t="shared" si="3"/>
        <v>0</v>
      </c>
    </row>
    <row r="12" spans="1:9" s="59" customFormat="1" ht="33" x14ac:dyDescent="0.25">
      <c r="A12" s="102"/>
      <c r="B12" s="96" t="s">
        <v>16</v>
      </c>
      <c r="C12" s="90"/>
      <c r="D12" s="97">
        <v>0</v>
      </c>
      <c r="E12" s="98">
        <v>0</v>
      </c>
      <c r="F12" s="98">
        <v>0</v>
      </c>
      <c r="G12" s="100">
        <v>0</v>
      </c>
      <c r="H12" s="101">
        <f t="shared" si="3"/>
        <v>0</v>
      </c>
    </row>
    <row r="13" spans="1:9" s="59" customFormat="1" ht="16.5" x14ac:dyDescent="0.25">
      <c r="A13" s="103"/>
      <c r="B13" s="96" t="s">
        <v>17</v>
      </c>
      <c r="C13" s="90"/>
      <c r="D13" s="97">
        <v>0</v>
      </c>
      <c r="E13" s="98">
        <v>0</v>
      </c>
      <c r="F13" s="98"/>
      <c r="G13" s="100">
        <v>0</v>
      </c>
      <c r="H13" s="104">
        <f t="shared" si="3"/>
        <v>0</v>
      </c>
    </row>
    <row r="14" spans="1:9" s="87" customFormat="1" ht="16.5" x14ac:dyDescent="0.25">
      <c r="A14" s="105">
        <v>2</v>
      </c>
      <c r="B14" s="106" t="s">
        <v>18</v>
      </c>
      <c r="C14" s="90" t="s">
        <v>11</v>
      </c>
      <c r="D14" s="107">
        <f>SUM(D15:D19)</f>
        <v>827298</v>
      </c>
      <c r="E14" s="108">
        <f t="shared" ref="E14:G14" si="4">SUM(E15:E19)</f>
        <v>0</v>
      </c>
      <c r="F14" s="108">
        <f t="shared" si="4"/>
        <v>5780498</v>
      </c>
      <c r="G14" s="108">
        <f t="shared" si="4"/>
        <v>714223</v>
      </c>
      <c r="H14" s="94">
        <f t="shared" si="3"/>
        <v>7322019</v>
      </c>
      <c r="I14" s="18" t="s">
        <v>21</v>
      </c>
    </row>
    <row r="15" spans="1:9" s="59" customFormat="1" ht="16.5" x14ac:dyDescent="0.25">
      <c r="A15" s="95" t="s">
        <v>12</v>
      </c>
      <c r="B15" s="96" t="s">
        <v>13</v>
      </c>
      <c r="C15" s="90"/>
      <c r="D15" s="109">
        <f>158076+669222</f>
        <v>827298</v>
      </c>
      <c r="E15" s="99">
        <v>0</v>
      </c>
      <c r="F15" s="99">
        <f>4787168+777151</f>
        <v>5564319</v>
      </c>
      <c r="G15" s="99">
        <f>416085+15072</f>
        <v>431157</v>
      </c>
      <c r="H15" s="110">
        <f t="shared" si="3"/>
        <v>6822774</v>
      </c>
      <c r="I15" s="18"/>
    </row>
    <row r="16" spans="1:9" s="59" customFormat="1" ht="16.5" x14ac:dyDescent="0.25">
      <c r="A16" s="102"/>
      <c r="B16" s="96" t="s">
        <v>14</v>
      </c>
      <c r="C16" s="90"/>
      <c r="D16" s="109">
        <v>0</v>
      </c>
      <c r="E16" s="99">
        <v>0</v>
      </c>
      <c r="F16" s="99">
        <v>0</v>
      </c>
      <c r="G16" s="99">
        <v>0</v>
      </c>
      <c r="H16" s="110">
        <f t="shared" si="3"/>
        <v>0</v>
      </c>
      <c r="I16" s="30"/>
    </row>
    <row r="17" spans="1:9" s="59" customFormat="1" ht="16.5" x14ac:dyDescent="0.25">
      <c r="A17" s="102"/>
      <c r="B17" s="96" t="s">
        <v>15</v>
      </c>
      <c r="C17" s="90"/>
      <c r="D17" s="109">
        <v>0</v>
      </c>
      <c r="E17" s="99">
        <v>0</v>
      </c>
      <c r="F17" s="99">
        <v>0</v>
      </c>
      <c r="G17" s="99">
        <v>0</v>
      </c>
      <c r="H17" s="110">
        <f t="shared" si="3"/>
        <v>0</v>
      </c>
      <c r="I17" s="18"/>
    </row>
    <row r="18" spans="1:9" s="59" customFormat="1" ht="33" x14ac:dyDescent="0.25">
      <c r="A18" s="102"/>
      <c r="B18" s="96" t="s">
        <v>16</v>
      </c>
      <c r="C18" s="90"/>
      <c r="D18" s="109">
        <v>0</v>
      </c>
      <c r="E18" s="99">
        <v>0</v>
      </c>
      <c r="F18" s="99">
        <v>0</v>
      </c>
      <c r="G18" s="99">
        <v>0</v>
      </c>
      <c r="H18" s="110">
        <f t="shared" si="3"/>
        <v>0</v>
      </c>
      <c r="I18" s="18"/>
    </row>
    <row r="19" spans="1:9" s="59" customFormat="1" ht="16.5" x14ac:dyDescent="0.25">
      <c r="A19" s="103"/>
      <c r="B19" s="96" t="s">
        <v>17</v>
      </c>
      <c r="C19" s="90"/>
      <c r="D19" s="109">
        <v>0</v>
      </c>
      <c r="E19" s="99">
        <v>0</v>
      </c>
      <c r="F19" s="99">
        <f>120277+43849+12442+39611</f>
        <v>216179</v>
      </c>
      <c r="G19" s="99">
        <f>71680+27370+53914+130102</f>
        <v>283066</v>
      </c>
      <c r="H19" s="110">
        <f t="shared" si="3"/>
        <v>499245</v>
      </c>
      <c r="I19" s="18"/>
    </row>
    <row r="20" spans="1:9" s="87" customFormat="1" ht="16.5" x14ac:dyDescent="0.25">
      <c r="A20" s="105">
        <v>3</v>
      </c>
      <c r="B20" s="106" t="s">
        <v>19</v>
      </c>
      <c r="C20" s="90" t="s">
        <v>11</v>
      </c>
      <c r="D20" s="107">
        <f>SUM(D21:D25)</f>
        <v>616674295</v>
      </c>
      <c r="E20" s="108">
        <f t="shared" ref="E20:G20" si="5">SUM(E21:E25)</f>
        <v>0</v>
      </c>
      <c r="F20" s="111">
        <f t="shared" si="5"/>
        <v>0</v>
      </c>
      <c r="G20" s="108">
        <f t="shared" si="5"/>
        <v>0</v>
      </c>
      <c r="H20" s="94">
        <f t="shared" si="3"/>
        <v>616674295</v>
      </c>
      <c r="I20" s="18" t="s">
        <v>20</v>
      </c>
    </row>
    <row r="21" spans="1:9" s="59" customFormat="1" ht="16.5" x14ac:dyDescent="0.25">
      <c r="A21" s="95" t="s">
        <v>12</v>
      </c>
      <c r="B21" s="96" t="s">
        <v>13</v>
      </c>
      <c r="C21" s="90"/>
      <c r="D21" s="109">
        <f>8159698+608275805</f>
        <v>616435503</v>
      </c>
      <c r="E21" s="112">
        <v>0</v>
      </c>
      <c r="F21" s="112">
        <v>0</v>
      </c>
      <c r="G21" s="112">
        <v>0</v>
      </c>
      <c r="H21" s="101">
        <f t="shared" si="3"/>
        <v>616435503</v>
      </c>
      <c r="I21" s="59" t="s">
        <v>25</v>
      </c>
    </row>
    <row r="22" spans="1:9" s="59" customFormat="1" ht="16.5" x14ac:dyDescent="0.25">
      <c r="A22" s="102"/>
      <c r="B22" s="96" t="s">
        <v>14</v>
      </c>
      <c r="C22" s="90"/>
      <c r="D22" s="113">
        <v>0</v>
      </c>
      <c r="E22" s="112">
        <v>0</v>
      </c>
      <c r="F22" s="112">
        <v>0</v>
      </c>
      <c r="G22" s="112">
        <v>0</v>
      </c>
      <c r="H22" s="101">
        <f t="shared" si="3"/>
        <v>0</v>
      </c>
    </row>
    <row r="23" spans="1:9" s="59" customFormat="1" ht="16.5" x14ac:dyDescent="0.25">
      <c r="A23" s="102"/>
      <c r="B23" s="96" t="s">
        <v>15</v>
      </c>
      <c r="C23" s="90"/>
      <c r="D23" s="113">
        <v>0</v>
      </c>
      <c r="E23" s="112">
        <v>0</v>
      </c>
      <c r="F23" s="112">
        <v>0</v>
      </c>
      <c r="G23" s="112">
        <v>0</v>
      </c>
      <c r="H23" s="101">
        <f t="shared" si="3"/>
        <v>0</v>
      </c>
    </row>
    <row r="24" spans="1:9" s="59" customFormat="1" ht="33" x14ac:dyDescent="0.25">
      <c r="A24" s="102"/>
      <c r="B24" s="96" t="s">
        <v>16</v>
      </c>
      <c r="C24" s="90"/>
      <c r="D24" s="113">
        <v>0</v>
      </c>
      <c r="E24" s="112">
        <v>0</v>
      </c>
      <c r="F24" s="112">
        <v>0</v>
      </c>
      <c r="G24" s="112">
        <v>0</v>
      </c>
      <c r="H24" s="101">
        <f t="shared" si="3"/>
        <v>0</v>
      </c>
    </row>
    <row r="25" spans="1:9" s="59" customFormat="1" ht="17.25" thickBot="1" x14ac:dyDescent="0.3">
      <c r="A25" s="114"/>
      <c r="B25" s="115" t="s">
        <v>17</v>
      </c>
      <c r="C25" s="116"/>
      <c r="D25" s="117">
        <f>178917+59875</f>
        <v>238792</v>
      </c>
      <c r="E25" s="118">
        <v>0</v>
      </c>
      <c r="F25" s="118">
        <v>0</v>
      </c>
      <c r="G25" s="118">
        <v>0</v>
      </c>
      <c r="H25" s="119">
        <f t="shared" si="3"/>
        <v>238792</v>
      </c>
    </row>
    <row r="27" spans="1:9" x14ac:dyDescent="0.25">
      <c r="H27" s="29"/>
    </row>
    <row r="28" spans="1:9" x14ac:dyDescent="0.25">
      <c r="H28" s="29"/>
    </row>
    <row r="29" spans="1:9" x14ac:dyDescent="0.25">
      <c r="G29" s="29"/>
      <c r="H29" s="29"/>
    </row>
    <row r="37" spans="7:7" x14ac:dyDescent="0.25">
      <c r="G37" s="23"/>
    </row>
    <row r="41" spans="7:7" x14ac:dyDescent="0.25">
      <c r="G41" s="29"/>
    </row>
  </sheetData>
  <mergeCells count="14">
    <mergeCell ref="C20:C25"/>
    <mergeCell ref="A21:A25"/>
    <mergeCell ref="A6:B6"/>
    <mergeCell ref="A7:B7"/>
    <mergeCell ref="C8:C13"/>
    <mergeCell ref="A9:A13"/>
    <mergeCell ref="C14:C19"/>
    <mergeCell ref="A15:A19"/>
    <mergeCell ref="A1:H2"/>
    <mergeCell ref="A3:A4"/>
    <mergeCell ref="B3:B4"/>
    <mergeCell ref="C3:C4"/>
    <mergeCell ref="D3:H3"/>
    <mergeCell ref="A5:B5"/>
  </mergeCells>
  <pageMargins left="0.7" right="0.7" top="0.75" bottom="0.75" header="0.3" footer="0.3"/>
  <pageSetup paperSize="9" scale="53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J40"/>
  <sheetViews>
    <sheetView view="pageBreakPreview" zoomScale="70" zoomScaleNormal="70" zoomScaleSheetLayoutView="70" workbookViewId="0">
      <selection activeCell="D4" sqref="D4"/>
    </sheetView>
  </sheetViews>
  <sheetFormatPr defaultRowHeight="15" x14ac:dyDescent="0.25"/>
  <cols>
    <col min="2" max="2" width="66.28515625" customWidth="1"/>
    <col min="4" max="4" width="20.28515625" bestFit="1" customWidth="1"/>
    <col min="6" max="6" width="16.7109375" bestFit="1" customWidth="1"/>
    <col min="7" max="7" width="17.42578125" customWidth="1"/>
    <col min="8" max="8" width="20.28515625" bestFit="1" customWidth="1"/>
    <col min="10" max="10" width="47.140625" style="18" hidden="1" customWidth="1"/>
  </cols>
  <sheetData>
    <row r="1" spans="1:10" ht="27" customHeight="1" x14ac:dyDescent="0.25">
      <c r="A1" s="46" t="s">
        <v>0</v>
      </c>
      <c r="B1" s="46"/>
      <c r="C1" s="46"/>
      <c r="D1" s="46"/>
      <c r="E1" s="46"/>
      <c r="F1" s="46"/>
      <c r="G1" s="46"/>
      <c r="H1" s="46"/>
    </row>
    <row r="2" spans="1:10" ht="34.5" customHeight="1" x14ac:dyDescent="0.25">
      <c r="A2" s="47"/>
      <c r="B2" s="47"/>
      <c r="C2" s="47"/>
      <c r="D2" s="47"/>
      <c r="E2" s="47"/>
      <c r="F2" s="47"/>
      <c r="G2" s="47"/>
      <c r="H2" s="47"/>
    </row>
    <row r="3" spans="1:10" ht="16.5" x14ac:dyDescent="0.25">
      <c r="A3" s="48" t="s">
        <v>1</v>
      </c>
      <c r="B3" s="50" t="s">
        <v>2</v>
      </c>
      <c r="C3" s="50" t="s">
        <v>3</v>
      </c>
      <c r="D3" s="55">
        <v>2012</v>
      </c>
      <c r="E3" s="56"/>
      <c r="F3" s="56"/>
      <c r="G3" s="56"/>
      <c r="H3" s="57"/>
    </row>
    <row r="4" spans="1:10" ht="16.5" x14ac:dyDescent="0.25">
      <c r="A4" s="49"/>
      <c r="B4" s="51"/>
      <c r="C4" s="51"/>
      <c r="D4" s="1" t="s">
        <v>4</v>
      </c>
      <c r="E4" s="1" t="s">
        <v>5</v>
      </c>
      <c r="F4" s="1" t="s">
        <v>6</v>
      </c>
      <c r="G4" s="1" t="s">
        <v>7</v>
      </c>
      <c r="H4" s="2" t="s">
        <v>8</v>
      </c>
    </row>
    <row r="5" spans="1:10" ht="16.5" x14ac:dyDescent="0.25">
      <c r="A5" s="4">
        <v>1</v>
      </c>
      <c r="B5" s="3">
        <v>2</v>
      </c>
      <c r="C5" s="3">
        <v>3</v>
      </c>
      <c r="D5" s="4">
        <v>4</v>
      </c>
      <c r="E5" s="4">
        <v>5</v>
      </c>
      <c r="F5" s="4">
        <v>6</v>
      </c>
      <c r="G5" s="4">
        <v>7</v>
      </c>
      <c r="H5" s="3">
        <v>8</v>
      </c>
      <c r="J5" s="19"/>
    </row>
    <row r="6" spans="1:10" ht="16.5" x14ac:dyDescent="0.25">
      <c r="A6" s="44" t="s">
        <v>9</v>
      </c>
      <c r="B6" s="45"/>
      <c r="C6" s="5"/>
      <c r="D6" s="6"/>
      <c r="E6" s="6"/>
      <c r="F6" s="6"/>
      <c r="G6" s="6"/>
      <c r="H6" s="7"/>
    </row>
    <row r="7" spans="1:10" ht="16.5" x14ac:dyDescent="0.25">
      <c r="A7" s="20">
        <v>1</v>
      </c>
      <c r="B7" s="21" t="s">
        <v>10</v>
      </c>
      <c r="C7" s="39" t="s">
        <v>11</v>
      </c>
      <c r="D7" s="22">
        <f>'январь (20г)'!D7</f>
        <v>0</v>
      </c>
      <c r="E7" s="22">
        <f>'январь (20г)'!E7</f>
        <v>0</v>
      </c>
      <c r="F7" s="22">
        <f>'январь (20г)'!F7</f>
        <v>87793</v>
      </c>
      <c r="G7" s="26">
        <f>'январь (20г)'!G7</f>
        <v>0</v>
      </c>
      <c r="H7" s="24">
        <f>'январь (20г)'!H7</f>
        <v>87793</v>
      </c>
    </row>
    <row r="8" spans="1:10" ht="16.5" x14ac:dyDescent="0.25">
      <c r="A8" s="40" t="s">
        <v>12</v>
      </c>
      <c r="B8" s="12" t="s">
        <v>13</v>
      </c>
      <c r="C8" s="39"/>
      <c r="D8" s="13">
        <f>'январь (20г)'!D8</f>
        <v>0</v>
      </c>
      <c r="E8" s="13">
        <f>'январь (20г)'!E8</f>
        <v>0</v>
      </c>
      <c r="F8" s="14">
        <f>'январь (20г)'!F8</f>
        <v>87793</v>
      </c>
      <c r="G8" s="15">
        <f>'январь (20г)'!G8</f>
        <v>0</v>
      </c>
      <c r="H8" s="27">
        <f>'январь (20г)'!H8</f>
        <v>87793</v>
      </c>
    </row>
    <row r="9" spans="1:10" ht="16.5" x14ac:dyDescent="0.25">
      <c r="A9" s="41"/>
      <c r="B9" s="12" t="s">
        <v>14</v>
      </c>
      <c r="C9" s="39"/>
      <c r="D9" s="13">
        <f>'январь (20г)'!D9</f>
        <v>0</v>
      </c>
      <c r="E9" s="13">
        <f>'январь (20г)'!E9</f>
        <v>0</v>
      </c>
      <c r="F9" s="13">
        <f>'январь (20г)'!F9</f>
        <v>0</v>
      </c>
      <c r="G9" s="15">
        <f>'январь (20г)'!G9</f>
        <v>0</v>
      </c>
      <c r="H9" s="27">
        <f>'январь (20г)'!H9</f>
        <v>0</v>
      </c>
    </row>
    <row r="10" spans="1:10" ht="16.5" x14ac:dyDescent="0.25">
      <c r="A10" s="41"/>
      <c r="B10" s="12" t="s">
        <v>15</v>
      </c>
      <c r="C10" s="39"/>
      <c r="D10" s="13">
        <f>'январь (20г)'!D10</f>
        <v>0</v>
      </c>
      <c r="E10" s="13">
        <f>'январь (20г)'!E10</f>
        <v>0</v>
      </c>
      <c r="F10" s="13">
        <f>'январь (20г)'!F10</f>
        <v>0</v>
      </c>
      <c r="G10" s="15">
        <f>'январь (20г)'!G10</f>
        <v>0</v>
      </c>
      <c r="H10" s="27">
        <f>'январь (20г)'!H10</f>
        <v>0</v>
      </c>
    </row>
    <row r="11" spans="1:10" ht="33" x14ac:dyDescent="0.25">
      <c r="A11" s="41"/>
      <c r="B11" s="12" t="s">
        <v>16</v>
      </c>
      <c r="C11" s="39"/>
      <c r="D11" s="13">
        <f>'январь (20г)'!D11</f>
        <v>0</v>
      </c>
      <c r="E11" s="13">
        <f>'январь (20г)'!E11</f>
        <v>0</v>
      </c>
      <c r="F11" s="13">
        <f>'январь (20г)'!F11</f>
        <v>0</v>
      </c>
      <c r="G11" s="15">
        <f>'январь (20г)'!G11</f>
        <v>0</v>
      </c>
      <c r="H11" s="27">
        <f>'январь (20г)'!H11</f>
        <v>0</v>
      </c>
    </row>
    <row r="12" spans="1:10" ht="16.5" x14ac:dyDescent="0.25">
      <c r="A12" s="42"/>
      <c r="B12" s="12" t="s">
        <v>17</v>
      </c>
      <c r="C12" s="39"/>
      <c r="D12" s="13">
        <f>'январь (20г)'!D12</f>
        <v>0</v>
      </c>
      <c r="E12" s="13">
        <f>'январь (20г)'!E12</f>
        <v>0</v>
      </c>
      <c r="F12" s="13">
        <f>'январь (20г)'!F12</f>
        <v>0</v>
      </c>
      <c r="G12" s="15">
        <f>'январь (20г)'!G12</f>
        <v>0</v>
      </c>
      <c r="H12" s="27">
        <f>'январь (20г)'!H12</f>
        <v>0</v>
      </c>
    </row>
    <row r="13" spans="1:10" ht="16.5" x14ac:dyDescent="0.25">
      <c r="A13" s="8">
        <v>2</v>
      </c>
      <c r="B13" s="9" t="s">
        <v>18</v>
      </c>
      <c r="C13" s="39" t="s">
        <v>11</v>
      </c>
      <c r="D13" s="10">
        <f>'январь (20г)'!D13</f>
        <v>1178849</v>
      </c>
      <c r="E13" s="10">
        <f>'январь (20г)'!E13</f>
        <v>0</v>
      </c>
      <c r="F13" s="10">
        <f>'январь (20г)'!F13</f>
        <v>8045502</v>
      </c>
      <c r="G13" s="10">
        <f>'январь (20г)'!G13</f>
        <v>894990</v>
      </c>
      <c r="H13" s="25">
        <f>'январь (20г)'!H13</f>
        <v>10119341</v>
      </c>
      <c r="J13" s="18" t="s">
        <v>21</v>
      </c>
    </row>
    <row r="14" spans="1:10" ht="16.5" x14ac:dyDescent="0.25">
      <c r="A14" s="40" t="s">
        <v>12</v>
      </c>
      <c r="B14" s="12" t="s">
        <v>13</v>
      </c>
      <c r="C14" s="39"/>
      <c r="D14" s="14">
        <f>'январь (20г)'!D14</f>
        <v>1178849</v>
      </c>
      <c r="E14" s="14">
        <f>'январь (20г)'!E14</f>
        <v>0</v>
      </c>
      <c r="F14" s="14">
        <f>'январь (20г)'!F14</f>
        <v>7744934</v>
      </c>
      <c r="G14" s="14">
        <f>'январь (20г)'!G14</f>
        <v>522006</v>
      </c>
      <c r="H14" s="28">
        <f>'январь (20г)'!H14</f>
        <v>9445789</v>
      </c>
    </row>
    <row r="15" spans="1:10" ht="16.5" x14ac:dyDescent="0.25">
      <c r="A15" s="41"/>
      <c r="B15" s="12" t="s">
        <v>14</v>
      </c>
      <c r="C15" s="39"/>
      <c r="D15" s="14">
        <f>'январь (20г)'!D15</f>
        <v>0</v>
      </c>
      <c r="E15" s="14">
        <f>'январь (20г)'!E15</f>
        <v>0</v>
      </c>
      <c r="F15" s="14">
        <f>'январь (20г)'!F15</f>
        <v>0</v>
      </c>
      <c r="G15" s="14">
        <f>'январь (20г)'!G15</f>
        <v>0</v>
      </c>
      <c r="H15" s="28">
        <f>'январь (20г)'!H15</f>
        <v>0</v>
      </c>
      <c r="J15" s="30"/>
    </row>
    <row r="16" spans="1:10" ht="16.5" x14ac:dyDescent="0.25">
      <c r="A16" s="41"/>
      <c r="B16" s="12" t="s">
        <v>15</v>
      </c>
      <c r="C16" s="39"/>
      <c r="D16" s="14">
        <f>'январь (20г)'!D16</f>
        <v>0</v>
      </c>
      <c r="E16" s="14">
        <f>'январь (20г)'!E16</f>
        <v>0</v>
      </c>
      <c r="F16" s="14">
        <f>'январь (20г)'!F16</f>
        <v>0</v>
      </c>
      <c r="G16" s="14">
        <f>'январь (20г)'!G16</f>
        <v>0</v>
      </c>
      <c r="H16" s="28">
        <f>'январь (20г)'!H16</f>
        <v>0</v>
      </c>
    </row>
    <row r="17" spans="1:10" ht="33" x14ac:dyDescent="0.25">
      <c r="A17" s="41"/>
      <c r="B17" s="12" t="s">
        <v>16</v>
      </c>
      <c r="C17" s="39"/>
      <c r="D17" s="14">
        <f>'январь (20г)'!D17</f>
        <v>0</v>
      </c>
      <c r="E17" s="14">
        <f>'январь (20г)'!E17</f>
        <v>0</v>
      </c>
      <c r="F17" s="14">
        <f>'январь (20г)'!F17</f>
        <v>0</v>
      </c>
      <c r="G17" s="14">
        <f>'январь (20г)'!G17</f>
        <v>0</v>
      </c>
      <c r="H17" s="28">
        <f>'январь (20г)'!H17</f>
        <v>0</v>
      </c>
    </row>
    <row r="18" spans="1:10" ht="16.5" x14ac:dyDescent="0.25">
      <c r="A18" s="42"/>
      <c r="B18" s="12" t="s">
        <v>17</v>
      </c>
      <c r="C18" s="39"/>
      <c r="D18" s="14">
        <f>'январь (20г)'!D18</f>
        <v>0</v>
      </c>
      <c r="E18" s="14">
        <f>'январь (20г)'!E18</f>
        <v>0</v>
      </c>
      <c r="F18" s="14">
        <f>'январь (20г)'!F18</f>
        <v>300568</v>
      </c>
      <c r="G18" s="14">
        <f>'январь (20г)'!G18</f>
        <v>372984</v>
      </c>
      <c r="H18" s="28">
        <f>'январь (20г)'!H18</f>
        <v>673552</v>
      </c>
    </row>
    <row r="19" spans="1:10" ht="16.5" x14ac:dyDescent="0.25">
      <c r="A19" s="8">
        <v>3</v>
      </c>
      <c r="B19" s="9" t="s">
        <v>19</v>
      </c>
      <c r="C19" s="39" t="s">
        <v>11</v>
      </c>
      <c r="D19" s="10">
        <f>'январь (20г)'!D19</f>
        <v>670718264</v>
      </c>
      <c r="E19" s="10">
        <f>'январь (20г)'!E19</f>
        <v>0</v>
      </c>
      <c r="F19" s="10">
        <f>'январь (20г)'!F19</f>
        <v>0</v>
      </c>
      <c r="G19" s="10">
        <f>'январь (20г)'!G19</f>
        <v>0</v>
      </c>
      <c r="H19" s="11">
        <f>'январь (20г)'!H19</f>
        <v>670718264</v>
      </c>
      <c r="J19" s="18" t="s">
        <v>20</v>
      </c>
    </row>
    <row r="20" spans="1:10" ht="16.5" x14ac:dyDescent="0.25">
      <c r="A20" s="40" t="s">
        <v>12</v>
      </c>
      <c r="B20" s="12" t="s">
        <v>13</v>
      </c>
      <c r="C20" s="39"/>
      <c r="D20" s="14">
        <f>'январь (20г)'!D20</f>
        <v>670432579</v>
      </c>
      <c r="E20" s="14" t="str">
        <f>'январь (20г)'!E20</f>
        <v>-</v>
      </c>
      <c r="F20" s="14" t="str">
        <f>'январь (20г)'!F20</f>
        <v>-</v>
      </c>
      <c r="G20" s="14" t="str">
        <f>'январь (20г)'!G20</f>
        <v>-</v>
      </c>
      <c r="H20" s="27">
        <f>'январь (20г)'!H20</f>
        <v>670432579</v>
      </c>
    </row>
    <row r="21" spans="1:10" ht="16.5" x14ac:dyDescent="0.25">
      <c r="A21" s="41"/>
      <c r="B21" s="12" t="s">
        <v>14</v>
      </c>
      <c r="C21" s="39"/>
      <c r="D21" s="14" t="str">
        <f>'январь (20г)'!D21</f>
        <v>-</v>
      </c>
      <c r="E21" s="14" t="str">
        <f>'январь (20г)'!E21</f>
        <v>-</v>
      </c>
      <c r="F21" s="14" t="str">
        <f>'январь (20г)'!F21</f>
        <v>-</v>
      </c>
      <c r="G21" s="14" t="str">
        <f>'январь (20г)'!G21</f>
        <v>-</v>
      </c>
      <c r="H21" s="27">
        <f>'январь (20г)'!H21</f>
        <v>0</v>
      </c>
    </row>
    <row r="22" spans="1:10" ht="16.5" x14ac:dyDescent="0.25">
      <c r="A22" s="41"/>
      <c r="B22" s="12" t="s">
        <v>15</v>
      </c>
      <c r="C22" s="39"/>
      <c r="D22" s="14" t="str">
        <f>'январь (20г)'!D22</f>
        <v>-</v>
      </c>
      <c r="E22" s="14" t="str">
        <f>'январь (20г)'!E22</f>
        <v>-</v>
      </c>
      <c r="F22" s="14" t="str">
        <f>'январь (20г)'!F22</f>
        <v>-</v>
      </c>
      <c r="G22" s="14" t="str">
        <f>'январь (20г)'!G22</f>
        <v>-</v>
      </c>
      <c r="H22" s="27">
        <f>'январь (20г)'!H22</f>
        <v>0</v>
      </c>
    </row>
    <row r="23" spans="1:10" ht="33" x14ac:dyDescent="0.25">
      <c r="A23" s="41"/>
      <c r="B23" s="12" t="s">
        <v>16</v>
      </c>
      <c r="C23" s="39"/>
      <c r="D23" s="14" t="str">
        <f>'январь (20г)'!D23</f>
        <v>-</v>
      </c>
      <c r="E23" s="14" t="str">
        <f>'январь (20г)'!E23</f>
        <v>-</v>
      </c>
      <c r="F23" s="14" t="str">
        <f>'январь (20г)'!F23</f>
        <v>-</v>
      </c>
      <c r="G23" s="14" t="str">
        <f>'январь (20г)'!G23</f>
        <v>-</v>
      </c>
      <c r="H23" s="27">
        <f>'январь (20г)'!H23</f>
        <v>0</v>
      </c>
    </row>
    <row r="24" spans="1:10" ht="16.5" x14ac:dyDescent="0.25">
      <c r="A24" s="43"/>
      <c r="B24" s="16" t="s">
        <v>17</v>
      </c>
      <c r="C24" s="39"/>
      <c r="D24" s="17">
        <f>'январь (20г)'!D24</f>
        <v>285685</v>
      </c>
      <c r="E24" s="17" t="str">
        <f>'январь (20г)'!E24</f>
        <v>-</v>
      </c>
      <c r="F24" s="17" t="str">
        <f>'январь (20г)'!F24</f>
        <v>-</v>
      </c>
      <c r="G24" s="17" t="str">
        <f>'январь (20г)'!G24</f>
        <v>-</v>
      </c>
      <c r="H24" s="27">
        <f>'январь (20г)'!H24</f>
        <v>285685</v>
      </c>
    </row>
    <row r="28" spans="1:10" x14ac:dyDescent="0.25">
      <c r="G28" s="29"/>
      <c r="H28" s="29"/>
    </row>
    <row r="29" spans="1:10" x14ac:dyDescent="0.25">
      <c r="I29" s="31"/>
    </row>
    <row r="36" spans="7:7" x14ac:dyDescent="0.25">
      <c r="G36" s="23"/>
    </row>
    <row r="40" spans="7:7" x14ac:dyDescent="0.25">
      <c r="G40" s="29"/>
    </row>
  </sheetData>
  <mergeCells count="12">
    <mergeCell ref="A6:B6"/>
    <mergeCell ref="A1:H2"/>
    <mergeCell ref="A3:A4"/>
    <mergeCell ref="B3:B4"/>
    <mergeCell ref="C3:C4"/>
    <mergeCell ref="D3:H3"/>
    <mergeCell ref="C7:C12"/>
    <mergeCell ref="A8:A12"/>
    <mergeCell ref="C13:C18"/>
    <mergeCell ref="A14:A18"/>
    <mergeCell ref="C19:C24"/>
    <mergeCell ref="A20:A24"/>
  </mergeCells>
  <pageMargins left="0.7" right="0.7" top="0.75" bottom="0.75" header="0.3" footer="0.3"/>
  <pageSetup paperSize="9" scale="5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6</vt:i4>
      </vt:variant>
    </vt:vector>
  </HeadingPairs>
  <TitlesOfParts>
    <vt:vector size="12" baseType="lpstr">
      <vt:lpstr>январь (20г)</vt:lpstr>
      <vt:lpstr>Февраль (20г)</vt:lpstr>
      <vt:lpstr>Март (20г)</vt:lpstr>
      <vt:lpstr>апрель (20г)</vt:lpstr>
      <vt:lpstr>май (20г)</vt:lpstr>
      <vt:lpstr>Накопительня за 2012 год</vt:lpstr>
      <vt:lpstr>'апрель (20г)'!Область_печати</vt:lpstr>
      <vt:lpstr>'май (20г)'!Область_печати</vt:lpstr>
      <vt:lpstr>'Март (20г)'!Область_печати</vt:lpstr>
      <vt:lpstr>'Накопительня за 2012 год'!Область_печати</vt:lpstr>
      <vt:lpstr>'Февраль (20г)'!Область_печати</vt:lpstr>
      <vt:lpstr>'январь (20г)'!Область_печати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2012-06-09T05:24:54Z</dcterms:modified>
</cp:coreProperties>
</file>